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385" yWindow="-15" windowWidth="14430" windowHeight="11760" firstSheet="2" activeTab="2"/>
  </bookViews>
  <sheets>
    <sheet name="EDITED MARCH 2020" sheetId="1" r:id="rId1"/>
    <sheet name="file" sheetId="2" r:id="rId2"/>
    <sheet name="20% Component" sheetId="8" r:id="rId3"/>
  </sheets>
  <definedNames>
    <definedName name="_xlnm._FilterDatabase" localSheetId="2" hidden="1">'20% Component'!$C$10:$M$518</definedName>
    <definedName name="_xlnm._FilterDatabase" localSheetId="1" hidden="1">file!$C$12:$U$477</definedName>
    <definedName name="_xlnm.Print_Area" localSheetId="0">'EDITED MARCH 2020'!$A$1:$O$480</definedName>
    <definedName name="_xlnm.Print_Titles" localSheetId="2">'20% Component'!$1:$8</definedName>
    <definedName name="_xlnm.Print_Titles" localSheetId="0">'EDITED MARCH 2020'!$6:$7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2" i="8"/>
  <c r="K495"/>
  <c r="K494"/>
  <c r="K484"/>
  <c r="K482"/>
  <c r="K479"/>
  <c r="K452"/>
  <c r="G452"/>
  <c r="K433"/>
  <c r="K421"/>
  <c r="K414"/>
  <c r="K409"/>
  <c r="K402"/>
  <c r="K374"/>
  <c r="K368"/>
  <c r="K364"/>
  <c r="K354"/>
  <c r="K344"/>
  <c r="K326"/>
  <c r="G324"/>
  <c r="G321"/>
  <c r="G316"/>
  <c r="K314"/>
  <c r="K476" s="1"/>
  <c r="G313"/>
  <c r="K212"/>
  <c r="K209"/>
  <c r="K204"/>
  <c r="K186"/>
  <c r="K184"/>
  <c r="K178"/>
  <c r="K170"/>
  <c r="K169"/>
  <c r="K137"/>
  <c r="G83"/>
  <c r="G82"/>
  <c r="K81"/>
  <c r="K79"/>
  <c r="K306" s="1"/>
  <c r="K69"/>
  <c r="G69"/>
  <c r="K59"/>
  <c r="G59"/>
  <c r="K27"/>
  <c r="G27"/>
  <c r="G476" l="1"/>
  <c r="G306"/>
  <c r="K502"/>
  <c r="K504" s="1"/>
  <c r="G71"/>
  <c r="K71"/>
  <c r="K505" l="1"/>
  <c r="G504"/>
  <c r="G505" s="1"/>
  <c r="U464" i="2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4"/>
  <c r="U62"/>
  <c r="U61"/>
  <c r="U60"/>
  <c r="U59"/>
  <c r="U58"/>
  <c r="U57"/>
  <c r="U56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9"/>
  <c r="U28"/>
  <c r="U27"/>
  <c r="U26"/>
  <c r="U25"/>
  <c r="U24"/>
  <c r="U23"/>
  <c r="U22"/>
  <c r="U21"/>
  <c r="U20"/>
  <c r="U19"/>
  <c r="U18"/>
  <c r="U17"/>
  <c r="U16"/>
  <c r="U15"/>
  <c r="U14"/>
  <c r="S396"/>
  <c r="P396"/>
  <c r="S392"/>
  <c r="S393"/>
  <c r="S394"/>
  <c r="P394"/>
  <c r="P393"/>
  <c r="P392"/>
  <c r="S342"/>
  <c r="S341"/>
  <c r="S338"/>
  <c r="S336"/>
  <c r="S335"/>
  <c r="P327"/>
  <c r="P326"/>
  <c r="S328"/>
  <c r="S327"/>
  <c r="S326"/>
  <c r="S322"/>
  <c r="S177"/>
  <c r="S150"/>
  <c r="S141"/>
  <c r="S133"/>
  <c r="S129"/>
  <c r="S124"/>
  <c r="S119"/>
  <c r="P119"/>
  <c r="S92"/>
  <c r="P92"/>
  <c r="S87"/>
  <c r="S88"/>
  <c r="S89"/>
  <c r="S90"/>
  <c r="S43"/>
  <c r="G465" l="1"/>
  <c r="K462"/>
  <c r="K461"/>
  <c r="K451"/>
  <c r="K449"/>
  <c r="K446"/>
  <c r="K465" s="1"/>
  <c r="K438"/>
  <c r="G438"/>
  <c r="K419"/>
  <c r="K407"/>
  <c r="K400"/>
  <c r="K395"/>
  <c r="K388"/>
  <c r="K360"/>
  <c r="K354"/>
  <c r="K349"/>
  <c r="K339"/>
  <c r="K329"/>
  <c r="K311"/>
  <c r="G309"/>
  <c r="G306"/>
  <c r="G301"/>
  <c r="K299"/>
  <c r="K442"/>
  <c r="G298"/>
  <c r="G442" s="1"/>
  <c r="K211"/>
  <c r="K208"/>
  <c r="K203"/>
  <c r="K184"/>
  <c r="K182"/>
  <c r="K176"/>
  <c r="K168"/>
  <c r="U168" s="1"/>
  <c r="K167"/>
  <c r="K134"/>
  <c r="G79"/>
  <c r="G78"/>
  <c r="G290" s="1"/>
  <c r="U290" s="1"/>
  <c r="K77"/>
  <c r="K75"/>
  <c r="K290" s="1"/>
  <c r="K63"/>
  <c r="G63"/>
  <c r="G55"/>
  <c r="K37"/>
  <c r="K55" s="1"/>
  <c r="K30"/>
  <c r="G30"/>
  <c r="U30" s="1"/>
  <c r="G65" l="1"/>
  <c r="U63"/>
  <c r="U55"/>
  <c r="U442"/>
  <c r="G467"/>
  <c r="G468" s="1"/>
  <c r="K65"/>
  <c r="K467"/>
  <c r="K462" i="1"/>
  <c r="K419"/>
  <c r="K407"/>
  <c r="K400"/>
  <c r="K396"/>
  <c r="K395"/>
  <c r="K394"/>
  <c r="K392"/>
  <c r="K393"/>
  <c r="G30"/>
  <c r="G55"/>
  <c r="U65" i="2" l="1"/>
  <c r="K468"/>
  <c r="G465" i="1"/>
  <c r="K63"/>
  <c r="G63"/>
  <c r="K461"/>
  <c r="K451"/>
  <c r="K449"/>
  <c r="K446"/>
  <c r="K438"/>
  <c r="G438"/>
  <c r="K388"/>
  <c r="K381"/>
  <c r="K380"/>
  <c r="K360"/>
  <c r="K354"/>
  <c r="K349"/>
  <c r="K339"/>
  <c r="K329"/>
  <c r="K327"/>
  <c r="K326"/>
  <c r="K319"/>
  <c r="K311"/>
  <c r="G309"/>
  <c r="G306"/>
  <c r="K301"/>
  <c r="G301"/>
  <c r="K299"/>
  <c r="K298"/>
  <c r="G298"/>
  <c r="K211"/>
  <c r="K208"/>
  <c r="K203"/>
  <c r="K193"/>
  <c r="K184"/>
  <c r="K182"/>
  <c r="K176"/>
  <c r="K174"/>
  <c r="K168"/>
  <c r="K167"/>
  <c r="K156"/>
  <c r="K134"/>
  <c r="K119"/>
  <c r="K92"/>
  <c r="G79"/>
  <c r="G78"/>
  <c r="K77"/>
  <c r="K75"/>
  <c r="K37"/>
  <c r="K55" s="1"/>
  <c r="K30"/>
  <c r="G442" l="1"/>
  <c r="G290"/>
  <c r="G467" s="1"/>
  <c r="K290"/>
  <c r="K442"/>
  <c r="K465"/>
  <c r="K65"/>
  <c r="G65"/>
  <c r="K467" l="1"/>
  <c r="K468" s="1"/>
  <c r="G468"/>
  <c r="S459" i="2"/>
  <c r="S456"/>
  <c r="S18"/>
</calcChain>
</file>

<file path=xl/sharedStrings.xml><?xml version="1.0" encoding="utf-8"?>
<sst xmlns="http://schemas.openxmlformats.org/spreadsheetml/2006/main" count="3706" uniqueCount="1004">
  <si>
    <t>FDP Form 7 - 20% Component of the IRA Utilization</t>
  </si>
  <si>
    <t>20% COMPONENT OF THE IRA UTILIZATION REPORT</t>
  </si>
  <si>
    <t>CITY OF BAYAWAN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</si>
  <si>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</si>
  <si>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</si>
  <si>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</si>
  <si>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</si>
  <si>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</si>
  <si>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</si>
  <si>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</si>
  <si>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Project Code</t>
  </si>
  <si>
    <t>Year</t>
  </si>
  <si>
    <t>% of Completion</t>
  </si>
  <si>
    <t>Total Cost Incurred (per Acctg)</t>
  </si>
  <si>
    <t>CURRENT APPROPRIATION</t>
  </si>
  <si>
    <t>SOCIAL DEVELOPMENT</t>
  </si>
  <si>
    <t>Lot Acquisition for Dita Relocation</t>
  </si>
  <si>
    <t>Tabuan</t>
  </si>
  <si>
    <t>Construction &amp; Installation of Water Supply Systems for Barangays Malabugas, San Roque, Minaba, San Miguel and Tayawan</t>
  </si>
  <si>
    <t>Various Brgys</t>
  </si>
  <si>
    <t>10710030-002-0028</t>
  </si>
  <si>
    <t>Construction of Day Care Center, Brgy San Miguel</t>
  </si>
  <si>
    <t>Bayawan City</t>
  </si>
  <si>
    <t>Electrification Project at Purok Ipil-Ipil, San Roque</t>
  </si>
  <si>
    <t>San Roque</t>
  </si>
  <si>
    <t>10710010-002-0011</t>
  </si>
  <si>
    <t>Construction of Concrete Fence of Minaba Elementary School</t>
  </si>
  <si>
    <t>Minaba</t>
  </si>
  <si>
    <t>10710010-002-0013</t>
  </si>
  <si>
    <t>Construction of Concrete Fence of Canabuan Elementary School</t>
  </si>
  <si>
    <t>10710010-002-0012</t>
  </si>
  <si>
    <t>Construction of Concrete Fence of Minaba High School</t>
  </si>
  <si>
    <t>10710010-002-0015</t>
  </si>
  <si>
    <t>Construction of Concrete Fence of Bolirocon Elementary School, San Isidro</t>
  </si>
  <si>
    <t>Bolirocon, San Isidro</t>
  </si>
  <si>
    <t>10710010-002-0010</t>
  </si>
  <si>
    <t>Construction of Perimeter Fence at San Roque Elementary School</t>
  </si>
  <si>
    <t>10710030-030-0198</t>
  </si>
  <si>
    <t>Completion of Lapay Multi-Purpose Pavement</t>
  </si>
  <si>
    <t>Dawis</t>
  </si>
  <si>
    <t>10710030-030-0211</t>
  </si>
  <si>
    <t>Construction of Barangay Multi-Purpose Building, Nangka</t>
  </si>
  <si>
    <t>Nangka</t>
  </si>
  <si>
    <t>10710030-030-0209</t>
  </si>
  <si>
    <t>Poblacion</t>
  </si>
  <si>
    <t>Construction of Multi-Purpose Building, Barangay San Isidro (Phase 3)</t>
  </si>
  <si>
    <t>Construction of Barangay Multi-Purpose Building, Tinago (Phase 3)</t>
  </si>
  <si>
    <t>Tinago</t>
  </si>
  <si>
    <t>Total Projects for Social Development - Current Appropriation</t>
  </si>
  <si>
    <t>ECONOMIC DEVELOPMENT</t>
  </si>
  <si>
    <t>Loan Amortization</t>
  </si>
  <si>
    <t xml:space="preserve">Lot Acquisition for Road Right of Way </t>
  </si>
  <si>
    <t>Villareal</t>
  </si>
  <si>
    <t>Lot Acquisition for Agricultural Development Center (Tan-ayan)</t>
  </si>
  <si>
    <t>Tan-ayan</t>
  </si>
  <si>
    <t>10710020-001-0135</t>
  </si>
  <si>
    <t>Wayang Access Road Development</t>
  </si>
  <si>
    <t>10710020-002-0088</t>
  </si>
  <si>
    <t>Construction of Ondol-Napit-an FMR</t>
  </si>
  <si>
    <t>10710020-001-0136</t>
  </si>
  <si>
    <t>Concreting of Access Road from National Highway to Palongpong Agricultural Development Center</t>
  </si>
  <si>
    <t>10710020-001-0134</t>
  </si>
  <si>
    <t>Improvement of Road Leading to Danapa Inland Aquaculture Facility</t>
  </si>
  <si>
    <t>10710020-001-0137</t>
  </si>
  <si>
    <t>Concreting of Perimeter Road at BCWMEC</t>
  </si>
  <si>
    <t>Maninihon</t>
  </si>
  <si>
    <t>10710020-001-0139</t>
  </si>
  <si>
    <t>Concreting of Urban Roads with Drainage System (Gomez St.)</t>
  </si>
  <si>
    <t>Improvement of Maninihon-Cansumalig-San Isidro FMR</t>
  </si>
  <si>
    <t>10710030-004-0006</t>
  </si>
  <si>
    <t>Construction of Public Market Stalls in Omod, Maninihon (Phase 1)</t>
  </si>
  <si>
    <t>Establishment of Agricultural Research Center</t>
  </si>
  <si>
    <t>Purchase of Construction &amp; Heavy Equipment: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</si>
  <si>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</si>
  <si>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</si>
  <si>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</si>
  <si>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</si>
  <si>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Livestock Breeding Stocks</t>
  </si>
  <si>
    <t>Total Projects for Economic Development - Current Appropriation</t>
  </si>
  <si>
    <t>ENVIRONMENTAL MANAGEMENT</t>
  </si>
  <si>
    <t>10710020-007-0030</t>
  </si>
  <si>
    <t>Construction of Drainage Canal at Magsulay Agricultural Development Center</t>
  </si>
  <si>
    <t>Narra</t>
  </si>
  <si>
    <t>10710020-007-0029</t>
  </si>
  <si>
    <t>Concreting of Drainage Canals at Barangay Proper, San Isidro</t>
  </si>
  <si>
    <t>Purchase of Garbage Compactor Truck</t>
  </si>
  <si>
    <t>Purchase of Vacuum Declogger Truck</t>
  </si>
  <si>
    <t>Total Projects for Environmental Mgt - Current Appropriation</t>
  </si>
  <si>
    <t>TOTAL DF - CURRENT APPROPRIATION</t>
  </si>
  <si>
    <t>CONTINUING APPROPRIATION</t>
  </si>
  <si>
    <t xml:space="preserve">Renovation of BDH Canteen </t>
  </si>
  <si>
    <t>BDH, Ubos</t>
  </si>
  <si>
    <t>*10710030-030-0023</t>
  </si>
  <si>
    <t xml:space="preserve">Improvement of Bayawan City Boulevard (Landscaping fronting GK Village) </t>
  </si>
  <si>
    <t>*10710030-030-0021</t>
  </si>
  <si>
    <t xml:space="preserve">Construction of Sports Center and Children's Playground, Phase 3 </t>
  </si>
  <si>
    <t>Suba</t>
  </si>
  <si>
    <t>*10710030-030-0024</t>
  </si>
  <si>
    <t xml:space="preserve">Construction of Covered Court at BCsTEC, Phase II </t>
  </si>
  <si>
    <t>Cabcabon, Banga</t>
  </si>
  <si>
    <t>10710030-030-0025</t>
  </si>
  <si>
    <t>Rehabilitation of GK Septic Tanks</t>
  </si>
  <si>
    <t>Pending: sub-standard Fiber Glass septic Tank delivered by supplier not accepted by LGU</t>
  </si>
  <si>
    <t>*10710020-002-0036</t>
  </si>
  <si>
    <t xml:space="preserve">Improvement of Water System for 21 Rural Barangays </t>
  </si>
  <si>
    <t>10710030-030-0058</t>
  </si>
  <si>
    <t>Construction of Evacuation Center, Brgy. San Miguel</t>
  </si>
  <si>
    <t>San Miguel</t>
  </si>
  <si>
    <t>*10710030-030-0059</t>
  </si>
  <si>
    <t xml:space="preserve">Construction of Portable Toilet </t>
  </si>
  <si>
    <t>10710010-002-0003</t>
  </si>
  <si>
    <t xml:space="preserve">Const. of GK Village Perimeter Fence </t>
  </si>
  <si>
    <t>10710020-002-0037</t>
  </si>
  <si>
    <t>Water System Development @ Sitio Camague to Cabiguhan, Brgy Banaybanay</t>
  </si>
  <si>
    <t>Banaybanay</t>
  </si>
  <si>
    <t>10710030-003-0001</t>
  </si>
  <si>
    <t>Rehabilitation of Health Center &amp; Const. of Lying-in Facility, Brgy. Poblacion, Phase 2</t>
  </si>
  <si>
    <t>10710030-002-0010</t>
  </si>
  <si>
    <t xml:space="preserve">Construction of Day Care Centers in Nangka and Napit-an/Rehabilitation of Day Care Centers in Minaba, Narra, Purok 4 Tayawan </t>
  </si>
  <si>
    <t>Nangka, Napit-an, Minaba, Narra, Tayawan</t>
  </si>
  <si>
    <t>*10710030-030-0079</t>
  </si>
  <si>
    <t xml:space="preserve">Improvement of CICL Center Faciltities </t>
  </si>
  <si>
    <t>Banga</t>
  </si>
  <si>
    <t>*10710030-030-0081</t>
  </si>
  <si>
    <t xml:space="preserve">Completion of Paglaum Center at Cabcabon </t>
  </si>
  <si>
    <t>Cabcabon</t>
  </si>
  <si>
    <t>*10710030-030-0069</t>
  </si>
  <si>
    <t>Completion of Women's Multi-purpose Center</t>
  </si>
  <si>
    <t>Boyco</t>
  </si>
  <si>
    <t>10710030-030-0078</t>
  </si>
  <si>
    <t xml:space="preserve">Construction of Women's Detention Cell </t>
  </si>
  <si>
    <t>10710030-030-0067</t>
  </si>
  <si>
    <t xml:space="preserve">Construction of Women's Facilities in Evacuation Center </t>
  </si>
  <si>
    <t>Var. Brgys</t>
  </si>
  <si>
    <t>*10710030-002-0009</t>
  </si>
  <si>
    <t>Construction of Day Care Center at Brgy. Proper, Brgy,. San Miguel</t>
  </si>
  <si>
    <t>10710030-030-0073</t>
  </si>
  <si>
    <t>Const. of Bleachers &amp; CRs @ Existing Gyms for evacuation (Tinago, Boyco, Suba,Poblacion, Banga, Malabugas, Villareal, BNHS)</t>
  </si>
  <si>
    <t>a. Tinago</t>
  </si>
  <si>
    <t>b. Boyco</t>
  </si>
  <si>
    <t>c. Suba</t>
  </si>
  <si>
    <t>d. Poblacion</t>
  </si>
  <si>
    <t>e. Banga</t>
  </si>
  <si>
    <t>f.  Malabugas</t>
  </si>
  <si>
    <t>g.Villareal</t>
  </si>
  <si>
    <t>h. BNHS</t>
  </si>
  <si>
    <t>*10710030-030-0074</t>
  </si>
  <si>
    <t>Const. of Comfort Rooms in 13 Evacuation Ctrs.</t>
  </si>
  <si>
    <t>Var Brgys</t>
  </si>
  <si>
    <t>a. Banga Central School</t>
  </si>
  <si>
    <t xml:space="preserve">b. BCSTEC Elementary &amp; Highschool </t>
  </si>
  <si>
    <t>c. Malabugas Highschool</t>
  </si>
  <si>
    <t>d. Nangka Elementary School</t>
  </si>
  <si>
    <t>e. Guisocon Elementary School</t>
  </si>
  <si>
    <t>f. Atilano Cabangal Memorial Highschool</t>
  </si>
  <si>
    <t>g. Tavera Elementary School</t>
  </si>
  <si>
    <t>h. Dean Felix Gaudiel Memorial Elementary School</t>
  </si>
  <si>
    <t>i. H. Bido Jordan Elementary School</t>
  </si>
  <si>
    <t>j. Bayawan National Highschool</t>
  </si>
  <si>
    <t xml:space="preserve">k. Maninihon Elementary &amp; Highschool </t>
  </si>
  <si>
    <t>l. H. Bido Jordan Highschool School</t>
  </si>
  <si>
    <t>m. SLGTMES</t>
  </si>
  <si>
    <t>*10710030-030-0072</t>
  </si>
  <si>
    <t xml:space="preserve">Improvement of Covered Court/Evacuation Ctr., Bry. Banga </t>
  </si>
  <si>
    <t>10710030-030-0071</t>
  </si>
  <si>
    <t>Const. of Evacuation Ctr., Brgy. San Roque</t>
  </si>
  <si>
    <t>*10710030-030-0070</t>
  </si>
  <si>
    <t>Const. of Covered Court/Evacuation Ctr., Bry. Suba</t>
  </si>
  <si>
    <t>*10710030-030-0082</t>
  </si>
  <si>
    <t xml:space="preserve">Const. of Multi-Purpose Bldg. for Evacuation Ctr., Brgy Villareal </t>
  </si>
  <si>
    <t>*10710030-030-0084</t>
  </si>
  <si>
    <t>10710020-002-0041</t>
  </si>
  <si>
    <t xml:space="preserve">Rehabilitation of San Isidro Water Supply System </t>
  </si>
  <si>
    <t>*10710030-030-0085</t>
  </si>
  <si>
    <t>Const. of Water Tank &amp; Pipeline at Tabuan Brgy Proper</t>
  </si>
  <si>
    <t>10710020-002-0039</t>
  </si>
  <si>
    <t>Construction of Tayawan Water  System</t>
  </si>
  <si>
    <t>Tayawan</t>
  </si>
  <si>
    <t>*10710030-006-0010</t>
  </si>
  <si>
    <t xml:space="preserve">Installation of Electrical System (Sitio Napit-an, Brgy Maninihon &amp; Zamora Streets, Brgy. Suba) - </t>
  </si>
  <si>
    <t>*264-005-1606-G0056</t>
  </si>
  <si>
    <t>Purchase of Transforments &amp; Primary Metering @ New Gov't. Center</t>
  </si>
  <si>
    <t>*10710030-006-0009</t>
  </si>
  <si>
    <t xml:space="preserve">Installation of Secondary Line Feeder @ New Gov't. Center </t>
  </si>
  <si>
    <t>10710020-001-0044</t>
  </si>
  <si>
    <t>Establishment of Street Lighting Facilities - 2016</t>
  </si>
  <si>
    <t>Var. Brgys.</t>
  </si>
  <si>
    <t>*10710020-001-0065</t>
  </si>
  <si>
    <t xml:space="preserve"> Installation of Street Lightings at Brgy Proper, Villasol </t>
  </si>
  <si>
    <t>Villasol</t>
  </si>
  <si>
    <t xml:space="preserve">Establishment of Montessori-Type Early Child Care Development Centers </t>
  </si>
  <si>
    <t>10710030-002-0011</t>
  </si>
  <si>
    <t>a. Establishment of Montessori-Type Early Child Care Development Centers Phase 2</t>
  </si>
  <si>
    <t>10710030-002-0014</t>
  </si>
  <si>
    <t>b. Establishment of Montessori-Type Early Child Care Development Centers</t>
  </si>
  <si>
    <t>10710020-009-0003</t>
  </si>
  <si>
    <t xml:space="preserve">Development of Tabuan People's Park </t>
  </si>
  <si>
    <t>*10710030-030-0128/0129/0130</t>
  </si>
  <si>
    <t>Construction of Coastal Park Comfort Rooms</t>
  </si>
  <si>
    <t>Coastal Road</t>
  </si>
  <si>
    <t>264-009-1711-G0600</t>
  </si>
  <si>
    <t>Construction of Children's Playground with Facilities, Ali-is</t>
  </si>
  <si>
    <t xml:space="preserve">Ali-is </t>
  </si>
  <si>
    <t>10710030-003-0016</t>
  </si>
  <si>
    <t xml:space="preserve">Improvement of Barangay Health Center Lying-In Clinic, Brgy. Malabugas </t>
  </si>
  <si>
    <t>Malabugas</t>
  </si>
  <si>
    <t>264-004-1711-G0033</t>
  </si>
  <si>
    <t>Improvement of Barangay Health Center &amp; Lying-in Clinic, Brgy. Manduao</t>
  </si>
  <si>
    <t>Manduao</t>
  </si>
  <si>
    <t>10710030-030-0132</t>
  </si>
  <si>
    <t>Construction of Covered Court and Evacuation Center, Brgy. Pagatban</t>
  </si>
  <si>
    <t>Pagatban</t>
  </si>
  <si>
    <t>10710030-030-0135</t>
  </si>
  <si>
    <t>Improvement of Evacuation Center and Multi-Purpose Building, Brgy. Poblacion</t>
  </si>
  <si>
    <t>10710030-002-0019</t>
  </si>
  <si>
    <t xml:space="preserve">Construction of New Day Care Center at Brgy. Poblacion </t>
  </si>
  <si>
    <t>10710030-003-0015</t>
  </si>
  <si>
    <t>Construction of Lying-In Clinic, Brgy. San Isidro</t>
  </si>
  <si>
    <t>San Isidro</t>
  </si>
  <si>
    <t>10710030-003-0006</t>
  </si>
  <si>
    <t>Improvemen of Health Center and Lying-in Clinic, Brgy.San Roque</t>
  </si>
  <si>
    <t xml:space="preserve">Improvement of Barangay Health Center, Brgy. Tinago </t>
  </si>
  <si>
    <t>10710030-030-0131</t>
  </si>
  <si>
    <t>Construction of Children's Playground with Facilities, Brgy. Villareal</t>
  </si>
  <si>
    <t xml:space="preserve">Villareal </t>
  </si>
  <si>
    <t>Construction of Multi-Purpose Center for Senior Citizens, Brgy. Villasol</t>
  </si>
  <si>
    <t>10710030-003-0005</t>
  </si>
  <si>
    <t>Improvement of Barangay Health Center, Brgy. San Jose</t>
  </si>
  <si>
    <t>San Jose</t>
  </si>
  <si>
    <t>10710030-003-0007</t>
  </si>
  <si>
    <t>Renovation of Barangay Health Center at Brgy. Tayawan</t>
  </si>
  <si>
    <t>10710030-002-0020</t>
  </si>
  <si>
    <t>Renovation of Day Care Center, Brgy. Tayawan</t>
  </si>
  <si>
    <t>10710020-002-0052</t>
  </si>
  <si>
    <t xml:space="preserve">Water System Development Project at Sitio Upper Camandagan, Brgy. Maninihon </t>
  </si>
  <si>
    <t>10710020-002-0047</t>
  </si>
  <si>
    <t xml:space="preserve">Construction of Water System at Proper Manduao </t>
  </si>
  <si>
    <t>264-009-1712-g0606</t>
  </si>
  <si>
    <t xml:space="preserve">Improvement of Multi-Purpose Gymnasium and Evacuation Center,  Brgy. Maninihon </t>
  </si>
  <si>
    <t xml:space="preserve">Establishment of Barangay Water Refilling Station, Brgy. Nangka </t>
  </si>
  <si>
    <t>10710030-030-0134</t>
  </si>
  <si>
    <t xml:space="preserve">Improvement of Covered Court for Evacuation Center, Brgy Suba </t>
  </si>
  <si>
    <t>10710020-002-0050</t>
  </si>
  <si>
    <t>Improvement/Rehabilitation of Water Systems for Various Barangays</t>
  </si>
  <si>
    <t>10710030-030-0195</t>
  </si>
  <si>
    <t xml:space="preserve">Installation of Water Refilling Stations at Various Barangays </t>
  </si>
  <si>
    <t>Pending: Building is not yet ready</t>
  </si>
  <si>
    <t>10710030-030-0094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</si>
  <si>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</si>
  <si>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</si>
  <si>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</si>
  <si>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</si>
  <si>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*10710020-007-0018</t>
  </si>
  <si>
    <t>Construction of Drainage Canal at Cansumalig High School</t>
  </si>
  <si>
    <t xml:space="preserve">Cansumalig </t>
  </si>
  <si>
    <t>10710010-002-0004</t>
  </si>
  <si>
    <t>Construction of Perimeter Fence of Multi-Purpose Building, Brgy. San Miguel</t>
  </si>
  <si>
    <t>10710020-002-0086</t>
  </si>
  <si>
    <t>Improvement of Water Systems of Guintanaan Tayawan</t>
  </si>
  <si>
    <t>10710020-002-0046</t>
  </si>
  <si>
    <t xml:space="preserve">Improvement of Water Systems at Manduao </t>
  </si>
  <si>
    <t>Installation of Solar-Driven Water  System for Catumbalan, Minaba</t>
  </si>
  <si>
    <t>10710030-006-0015</t>
  </si>
  <si>
    <t xml:space="preserve">Installation of Solar-Driven Water  System for Oban-Oban, Brgy. Kalumboyan </t>
  </si>
  <si>
    <t>Kalumboyan</t>
  </si>
  <si>
    <t xml:space="preserve">Installation of Solar-Driven Water  Systems for Napo, Brgy. Tayawan </t>
  </si>
  <si>
    <t>Construction of Multi-Purpose Pavement at Sitio Upper Manlubid, Ali-is</t>
  </si>
  <si>
    <t>Ali-is</t>
  </si>
  <si>
    <t>*10710030-030-0095</t>
  </si>
  <si>
    <t xml:space="preserve">Construction of Multi-Purpose Pavement at Inner Canabuan, Minaba </t>
  </si>
  <si>
    <t>269-001-1712-g0052</t>
  </si>
  <si>
    <t>Improvement of Water System at Sitio Pag-awitan, Brgy. Ali-is</t>
  </si>
  <si>
    <t>10710020-002-0089</t>
  </si>
  <si>
    <t xml:space="preserve">Rehabilitation and Improvement of Water System at Brgy. Banaybanay </t>
  </si>
  <si>
    <t>10710030-004-0004</t>
  </si>
  <si>
    <t>Improvement of Barangay Public Market, Brgy. Malabugas</t>
  </si>
  <si>
    <t>10710030-006-0016</t>
  </si>
  <si>
    <t>Installation of Electrical System in Sitio Buli-buli, Brgy. Banga</t>
  </si>
  <si>
    <t>Installation of Electrical System in Brgy. Kalamtukan</t>
  </si>
  <si>
    <t>Kalamtukan</t>
  </si>
  <si>
    <t>10710030-006-0014</t>
  </si>
  <si>
    <t>Installation of Electrical System in Brgy. Kalumboyan</t>
  </si>
  <si>
    <t>269-001-1801-g0057</t>
  </si>
  <si>
    <t>Improvement of Water System, Brgy. San Roque</t>
  </si>
  <si>
    <t>*10710020-002-0054</t>
  </si>
  <si>
    <t xml:space="preserve">Improvement of Water System, Brgy. Ubos </t>
  </si>
  <si>
    <t>Ubos</t>
  </si>
  <si>
    <t>Improvement of Water System at Brgy. Villasol</t>
  </si>
  <si>
    <t>10710030-030-0096</t>
  </si>
  <si>
    <t>Construction of Multi-Purpose Pavement at Sitio Ponong, Brgy. Villasol</t>
  </si>
  <si>
    <t>Pending: Road not yet passable</t>
  </si>
  <si>
    <t>*10710030-006-0012</t>
  </si>
  <si>
    <t>Installation of Electrical System at Sitio Malampa, Brgy. Pagatban</t>
  </si>
  <si>
    <t>*10710030-006-0013</t>
  </si>
  <si>
    <t>Installation of Electrical System in Brgy. Malabugas</t>
  </si>
  <si>
    <t>10710020-002-0051</t>
  </si>
  <si>
    <t>Improvement of Canabuan Water System,  Brgy. Minaba</t>
  </si>
  <si>
    <t>264-009-1711-g0596</t>
  </si>
  <si>
    <t>Improvement of Barangay Multi-Purpose Hall, Brgy. Ali-is</t>
  </si>
  <si>
    <t>10710030-030-0097</t>
  </si>
  <si>
    <t>Construction of Multi-Purpose Pavement at Purok 2, Brgy. Kalamtukan</t>
  </si>
  <si>
    <t>*10710020-001-0071</t>
  </si>
  <si>
    <t xml:space="preserve">Installation of Street Lights at Purok 4, Cansilong, Brgy. Malabugas </t>
  </si>
  <si>
    <t>Improvement of Water System, Brgy. Minaba</t>
  </si>
  <si>
    <t xml:space="preserve">Installation of Electrical System for Purok Ipil-Ipil, Brgy. San Roque </t>
  </si>
  <si>
    <t>*10710030-006-0018</t>
  </si>
  <si>
    <t>Electrification Project for Various Barangays</t>
  </si>
  <si>
    <t xml:space="preserve">Construction of Alternative Learning System (ALS) Building, Brgy. Kalumboyan </t>
  </si>
  <si>
    <t>10710020-002-0048</t>
  </si>
  <si>
    <t>Installation of Deep Well at Atilano Cabangal High School, Brgy. Nangka</t>
  </si>
  <si>
    <t>Pending: re-PR magsaysay type deepwell not available anymore in the market</t>
  </si>
  <si>
    <t>10710020-002-0081</t>
  </si>
  <si>
    <t>Installation of Water System at Brgy. Pagatban</t>
  </si>
  <si>
    <t>*10710020-002-0053</t>
  </si>
  <si>
    <t>Installation of Water System at Brgy. Poblacion</t>
  </si>
  <si>
    <t>*10710020-002-0045</t>
  </si>
  <si>
    <t>Improvement of Water System at Purok Dol-Dol, Brgy. San Roque</t>
  </si>
  <si>
    <t>264-009-1712-g0607</t>
  </si>
  <si>
    <t>Improvement of Multi-Purpose Gym &amp; Evacuation Center, Brgy. San Isidro</t>
  </si>
  <si>
    <t xml:space="preserve">San Isidro </t>
  </si>
  <si>
    <t>*10710030-030-0092</t>
  </si>
  <si>
    <t>Construction of Multi-Purpose Pavement, Brgy. Dawis</t>
  </si>
  <si>
    <t>264-009-1712-g0604</t>
  </si>
  <si>
    <t xml:space="preserve">Construction of Multi-Purpose Building at Relocation Site, Brgy.   San Miguel </t>
  </si>
  <si>
    <t>10710030-030-0193</t>
  </si>
  <si>
    <t>Construction of CICL at BADC Magsulay, Barangay Narra</t>
  </si>
  <si>
    <t>Const. of Livelihood Center for Women at Brgy Villasol Proper</t>
  </si>
  <si>
    <t>10710030-030-0104</t>
  </si>
  <si>
    <t>Construction of Multi-purpose Pavement at Sitio Kaayahan (Phase 1)</t>
  </si>
  <si>
    <t>*10710030-030-0103</t>
  </si>
  <si>
    <t>Completion of Multi-purpose Pavement at Sitio Tangistangisan</t>
  </si>
  <si>
    <t>10710020-002-0082</t>
  </si>
  <si>
    <t>Development of Water System at Sitio Tavera, Nangka</t>
  </si>
  <si>
    <t>*10710020-002-0087</t>
  </si>
  <si>
    <t>Improvement of Cabatangan-Tavera Water System</t>
  </si>
  <si>
    <t>Improvement of Sports Center and Children's Playground, Boulevard</t>
  </si>
  <si>
    <t>10710030-002-0018</t>
  </si>
  <si>
    <t>Establishment of Early Child Development Center</t>
  </si>
  <si>
    <t>10710030-030-0101</t>
  </si>
  <si>
    <t>Construction of Multi-Purpose Pavement at Brgy. Ali-is</t>
  </si>
  <si>
    <t xml:space="preserve"> Ali-is</t>
  </si>
  <si>
    <t>*10710030-030-0093</t>
  </si>
  <si>
    <t xml:space="preserve">Construction of Multi-Purpose Pavement at Sitio Guinhamogan, Brgy. Cansumalig </t>
  </si>
  <si>
    <t>10710030-030-0099</t>
  </si>
  <si>
    <t xml:space="preserve">Construction of Multi-Purpose Pavement at Sitio Punong, Brgy. Cansumalig </t>
  </si>
  <si>
    <t>10710030-030-0090</t>
  </si>
  <si>
    <t xml:space="preserve">Construction of Multi-Purpose Pavement at Sitio Guintalasan, Brgy. Cansumalig </t>
  </si>
  <si>
    <t>264-009-1711-g0595</t>
  </si>
  <si>
    <t>Improvement of Multi-Purpose Building at Brgy. Dawis</t>
  </si>
  <si>
    <t>10710030-030-0100</t>
  </si>
  <si>
    <t>Construction of Multi-Purpose Pavement at Sitio Cogon, Brgy. Kalamtukan</t>
  </si>
  <si>
    <t xml:space="preserve">Kalamtukan </t>
  </si>
  <si>
    <t>10710030-030-0089</t>
  </si>
  <si>
    <t>Construction of Multi-Purpose Pavement at Sitio Bocaw, Manduao</t>
  </si>
  <si>
    <t>264-009-1711-g0602</t>
  </si>
  <si>
    <t>Improvement of Multi-Purpose Building, Brgy. Tinago</t>
  </si>
  <si>
    <t>*10710030-030-0098</t>
  </si>
  <si>
    <t>Construction of Multi-Purpose Pavement at Sitio Manghakayhakay, Brgy. Villasol</t>
  </si>
  <si>
    <t xml:space="preserve">   Purchase of 50 KVA Transformer for BCTLDC</t>
  </si>
  <si>
    <t xml:space="preserve">   Construction of City Health Office Building</t>
  </si>
  <si>
    <t>no obligation</t>
  </si>
  <si>
    <t>Construction of Workshop Area for Bayawan City Technology &amp; Livelihood Development Center (BCTLDC)</t>
  </si>
  <si>
    <t>Purchase of Workshop Tools and Equipment for BCTLDC: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</si>
  <si>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</si>
  <si>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</si>
  <si>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</si>
  <si>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4 units White Board with Movable Stand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</si>
  <si>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</si>
  <si>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</si>
  <si>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</si>
  <si>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</si>
  <si>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</si>
  <si>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</si>
  <si>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</si>
  <si>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</si>
  <si>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1 Set Security Equipment Access Control (CCTV)</t>
  </si>
  <si>
    <t xml:space="preserve">     Other Machinery &amp; Equipment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</si>
  <si>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</si>
  <si>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</si>
  <si>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</si>
  <si>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</si>
  <si>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</si>
  <si>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</si>
  <si>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</si>
  <si>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</si>
  <si>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</si>
  <si>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</si>
  <si>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</si>
  <si>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</si>
  <si>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</si>
  <si>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</si>
  <si>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</si>
  <si>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</si>
  <si>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</si>
  <si>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</si>
  <si>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</si>
  <si>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</si>
  <si>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</si>
  <si>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</si>
  <si>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</si>
  <si>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</si>
  <si>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</si>
  <si>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</si>
  <si>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</si>
  <si>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</si>
  <si>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10 units Panel Board with 70 amp main &amp; 4</t>
  </si>
  <si>
    <t xml:space="preserve">        25 pcs Electrician Pliers</t>
  </si>
  <si>
    <t xml:space="preserve">    Other Property, Plant &amp; Equipment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</si>
  <si>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</si>
  <si>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</si>
  <si>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</si>
  <si>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 xml:space="preserve"> Purchase of Lot for Multi-Purpose Hall at Sitio Cambulo. Banga</t>
  </si>
  <si>
    <t>10710020-002-0057</t>
  </si>
  <si>
    <t>Water System Development at Bugay Proper</t>
  </si>
  <si>
    <t>Bugay</t>
  </si>
  <si>
    <t>10710020-002-0056</t>
  </si>
  <si>
    <t>Development of Water System at Brgy. Villareal</t>
  </si>
  <si>
    <t>10710020-001-0113</t>
  </si>
  <si>
    <t>Installation of Street Lighting from Purok 1 to Purok IV, Brgy. Tayawan</t>
  </si>
  <si>
    <t>10710020-009-0001</t>
  </si>
  <si>
    <t>Improvement of Barangay Plaza and Children's Park, Tayawan</t>
  </si>
  <si>
    <t>Establishment of Early Child Care Dev't Centers:</t>
  </si>
  <si>
    <t>10710030-002-0021</t>
  </si>
  <si>
    <t xml:space="preserve">   a.  Brgy. Villareal</t>
  </si>
  <si>
    <t>10710030-002-0022</t>
  </si>
  <si>
    <t xml:space="preserve">   b.  Brgy. Malabugas</t>
  </si>
  <si>
    <t>10710030-002-0023</t>
  </si>
  <si>
    <t>Construction of Day Care Center at Sitio Mantapi, Nangka</t>
  </si>
  <si>
    <t>Improvement of Barangay Health Center &amp; Lying-In Clinic, Brgy. Malabugas</t>
  </si>
  <si>
    <t>10710030-003-0008</t>
  </si>
  <si>
    <t>Construction of Health Center at Sitio Mantapi, Nangka</t>
  </si>
  <si>
    <t>10710030-030-0138</t>
  </si>
  <si>
    <t>Construction of Bleachers at Barangay Evacuation Center, Ali-is</t>
  </si>
  <si>
    <t>10710030-030-0146</t>
  </si>
  <si>
    <t>Improvement of Barangay Multi-Purpose Building, Banaybanay</t>
  </si>
  <si>
    <t>10710030-030-0150</t>
  </si>
  <si>
    <t>Improvement of Barangay Multi-Purpose Hall, Brgy. Boyco</t>
  </si>
  <si>
    <t>10710030-030-0144</t>
  </si>
  <si>
    <t>Construction of Barangay Multi-Purpose Building, Cansumalig</t>
  </si>
  <si>
    <t>Cansumalig</t>
  </si>
  <si>
    <t>10710030-002-0024</t>
  </si>
  <si>
    <t>Construction of Feeding Center at Damig Elementary School, Brgy. Kalamtukan</t>
  </si>
  <si>
    <t>10710030-030-0147</t>
  </si>
  <si>
    <t>Improvement of Barangay Multi-Purpose Building, Maninihon</t>
  </si>
  <si>
    <t>10710030-030-0155</t>
  </si>
  <si>
    <t>Construction of Multi-Purpose Pavement at Sitio Mantapi, Nangka</t>
  </si>
  <si>
    <t>Mantapi, Nangka</t>
  </si>
  <si>
    <t>10710030-030-0148</t>
  </si>
  <si>
    <t>Construction of Barangay Multi-Purpose Building, Narra</t>
  </si>
  <si>
    <t>10710010-002-0005</t>
  </si>
  <si>
    <t>Construction of Concrete Perimeter Fence of Covered Court and Evacuation Center, Brgy. Pagatban</t>
  </si>
  <si>
    <t>10710030-030-0145</t>
  </si>
  <si>
    <t>Construction of Multi-Purpose Building, Brgy. San Isidro (Phase 2)</t>
  </si>
  <si>
    <t>10710030-030-0137</t>
  </si>
  <si>
    <t>Construction of Children and Women's Crisis Center, Brgy. Suba</t>
  </si>
  <si>
    <t>10710030-030-0153</t>
  </si>
  <si>
    <t>Improvement of Multi-Purpose Hall, Brgy. Suba</t>
  </si>
  <si>
    <t>10710030-030-0149</t>
  </si>
  <si>
    <t>Construction of Multi-Purpose Hall, Brgy. Tinago</t>
  </si>
  <si>
    <t>10710030-030-0152</t>
  </si>
  <si>
    <t>Improvement of Multi-Purpose Hall, Banga</t>
  </si>
  <si>
    <t>10710030-030-0151</t>
  </si>
  <si>
    <t>Improvement of Barangay Multi-Purpose Hall, Manduao</t>
  </si>
  <si>
    <t>Total Projects for Social Development - Contg App</t>
  </si>
  <si>
    <t>10710020-006-0003</t>
  </si>
  <si>
    <t xml:space="preserve">Const. of Hanging Bridge at Sitio Tiki, Kalumboyan (Phase 3) </t>
  </si>
  <si>
    <t>10710030-005-0002</t>
  </si>
  <si>
    <t>Construction of Slaughterhouse</t>
  </si>
  <si>
    <t xml:space="preserve">Fabrication of Distillation Chamber for Essential Oil Production </t>
  </si>
  <si>
    <t>*10710020-001-0011</t>
  </si>
  <si>
    <t xml:space="preserve">Construction of Bayawan City Boulevard/Phase 2 </t>
  </si>
  <si>
    <t>*10710030-030-0031</t>
  </si>
  <si>
    <t xml:space="preserve">Const. of Motorpool Building, Phase 1, Cabcabon </t>
  </si>
  <si>
    <t>09/31/17</t>
  </si>
  <si>
    <t>per saaob</t>
  </si>
  <si>
    <t xml:space="preserve">Major Repair - Construction &amp; Heavy Equipment </t>
  </si>
  <si>
    <t>Motorpool Area</t>
  </si>
  <si>
    <t>10710020-001-0039</t>
  </si>
  <si>
    <t>Road Surfacing from Sitio Binanigan to Sitio Guintana-an, Brgy. Tayawan, Phase 1</t>
  </si>
  <si>
    <t>*10710020-002-0025</t>
  </si>
  <si>
    <t xml:space="preserve">Construction of Water System-Crusher Kalumboyan </t>
  </si>
  <si>
    <t>Purchase of Various Heavy Equipment</t>
  </si>
  <si>
    <t>*10710020-001-0019</t>
  </si>
  <si>
    <t>Reblocking of Concrete Pavement at Villareal-Cansumalig-San Isidro FMR, Phase 2</t>
  </si>
  <si>
    <t>10710020-001-0013</t>
  </si>
  <si>
    <t>Construction of Gomez Street Extension</t>
  </si>
  <si>
    <t>*10710020-001-0016</t>
  </si>
  <si>
    <t xml:space="preserve">Concreting of Road Shoulder of National Highway Fronting BNHS, </t>
  </si>
  <si>
    <t>*10710020-001-0017</t>
  </si>
  <si>
    <t xml:space="preserve">Construction of Access Road at Bayawan East, </t>
  </si>
  <si>
    <t>10710020-001-0040</t>
  </si>
  <si>
    <t>Road Surfacing of Sitio Hag-um and Sitio Mambunot, Brgy. Tayawan, Phase 1</t>
  </si>
  <si>
    <t>Tayawan, Bayawan City</t>
  </si>
  <si>
    <t>*10710020-001-0022</t>
  </si>
  <si>
    <t>Rehabilitation of FMR at Sitio Tubod, Brgy. Tabuan</t>
  </si>
  <si>
    <t>Tubod, Tabuan</t>
  </si>
  <si>
    <t>*10710020-001-0021</t>
  </si>
  <si>
    <t>Rehabilitation of Pulangyuta-Lapay FMR</t>
  </si>
  <si>
    <t>10710030-030-0076</t>
  </si>
  <si>
    <t xml:space="preserve">Improvement of Agricultural Dev. Ctr. (ADC), Cansumalig, Phase 2 </t>
  </si>
  <si>
    <t>*10710020-002-0043</t>
  </si>
  <si>
    <t xml:space="preserve">  Const. of Rain Collector at Brgy. San Isidro</t>
  </si>
  <si>
    <t xml:space="preserve">  Fish Farm Development Program</t>
  </si>
  <si>
    <t>10710030-003-0009</t>
  </si>
  <si>
    <t xml:space="preserve">  Renovation of the Integrated Business Center(IBC) Building</t>
  </si>
  <si>
    <t>10710030-030-0086</t>
  </si>
  <si>
    <t xml:space="preserve">Pilot Livestock Silage Stocking Project </t>
  </si>
  <si>
    <t>*10710030-004-0005</t>
  </si>
  <si>
    <t xml:space="preserve">  Establishment of Bayawan Farmers' Market in Dumaguete</t>
  </si>
  <si>
    <t xml:space="preserve">Purchase of Agricultural &amp; Forestry Equipment and Implements </t>
  </si>
  <si>
    <t>*10710020-001-0031</t>
  </si>
  <si>
    <t>Improvement of  Nangka-Narra FMR</t>
  </si>
  <si>
    <t>*10710020-001-0041</t>
  </si>
  <si>
    <t>Improvement of  Maninihon-Cansumalig-San Isidro FMR</t>
  </si>
  <si>
    <t>*10710020-001-0053</t>
  </si>
  <si>
    <t>Reblocking of Concrete Pavement at Villareal-Cansumalig-San Isidro FMR, Phase 3</t>
  </si>
  <si>
    <t>*10710020-001-0043</t>
  </si>
  <si>
    <t>Reblocking of Concrete Pavement Nangka- Narra FMR</t>
  </si>
  <si>
    <t>*10710020-001-0062</t>
  </si>
  <si>
    <t>Reblocking of Concrete Pavement with Slope Protection at Malabugas-San Roque Route</t>
  </si>
  <si>
    <t>*10710020-001-0052</t>
  </si>
  <si>
    <t>Reblocking of Concrete Pavement with Slope Protection at Tabuan-Banay-banay Route</t>
  </si>
  <si>
    <t>*10710020-001-0049</t>
  </si>
  <si>
    <t xml:space="preserve">Concreting of Road Approaching Upper Baican Box Culvert with Slope Protection </t>
  </si>
  <si>
    <t>*10710020-001-0048</t>
  </si>
  <si>
    <t xml:space="preserve">Concreting of Road Approaching Nayabaan Box Culvert with Slope Protection </t>
  </si>
  <si>
    <t>*10710020-001-0063</t>
  </si>
  <si>
    <t>Concreting of Road Approaching  Cagayon Box Culvert with Slope Protection</t>
  </si>
  <si>
    <t>*10710020-001-0061</t>
  </si>
  <si>
    <t xml:space="preserve">Concreting of Road Approaching  Cabigohan Box Culvert with Slope Protection </t>
  </si>
  <si>
    <t>10710020-030-0001</t>
  </si>
  <si>
    <t xml:space="preserve">Installation of Guardrails at Kalumboyan Bridge Approaches </t>
  </si>
  <si>
    <t>*10710020-006-0008</t>
  </si>
  <si>
    <t xml:space="preserve">Const. Tiki Footbridge, Phase 2 Brgy. Kalumboyan </t>
  </si>
  <si>
    <t>10710020-001-0025</t>
  </si>
  <si>
    <t>Const. of Urban Roads (Gomez to Kabankalan Road)</t>
  </si>
  <si>
    <t>City Proper</t>
  </si>
  <si>
    <t>10710020-001-0032</t>
  </si>
  <si>
    <t>Rehab of FMR at So. Pag-awitan, Ali-is</t>
  </si>
  <si>
    <t>10710020-001-0036</t>
  </si>
  <si>
    <t>Road Opening at Sitio Palasanon, Cansinacao, Guintalasan Mangharaw &amp; Guinhamogan, Brgy Cansumalig</t>
  </si>
  <si>
    <t>10710020-001-0033</t>
  </si>
  <si>
    <t>Road Rehabilitation at so. Camague, Brgy Dawis</t>
  </si>
  <si>
    <t>10710020-001-0035</t>
  </si>
  <si>
    <t>Road surfacing at Manduao-Bucao, Brgy Manduao</t>
  </si>
  <si>
    <t>*10710020-006-0009</t>
  </si>
  <si>
    <t xml:space="preserve">Const. of Steel Bridge Connecting So. Malampa to So. Tab-ang, Brgy Pagatban </t>
  </si>
  <si>
    <t>*10710020-001-0060</t>
  </si>
  <si>
    <t>Const. or Road from Gov't. Ctr. To sitio Buli-buli/Phase 2</t>
  </si>
  <si>
    <t>11-31-17</t>
  </si>
  <si>
    <t>10710020-001-0064</t>
  </si>
  <si>
    <t>*10710020-006-0010</t>
  </si>
  <si>
    <t>Baican, Villasol</t>
  </si>
  <si>
    <t>*10710020-003-0004</t>
  </si>
  <si>
    <t xml:space="preserve">Rehabilitation of Bayawan Communal Irrigation System </t>
  </si>
  <si>
    <t>10710020-003-0005</t>
  </si>
  <si>
    <t>Const. of Small Scale Irrigation Project at Sitio Magsulay</t>
  </si>
  <si>
    <t>*10710020-004-0011</t>
  </si>
  <si>
    <t xml:space="preserve">Const. of Box Culvert in So. Candalaga, Brgy Nangka </t>
  </si>
  <si>
    <t>*10710020-002-0042</t>
  </si>
  <si>
    <t xml:space="preserve">Construction of Spring Box at Upper Talao, San Isidro </t>
  </si>
  <si>
    <t>*10710020-004-0016</t>
  </si>
  <si>
    <t>Const. of 1 unit Single Box Culvert Phase 1 at So, Magsakang, brgy Tayawan</t>
  </si>
  <si>
    <t>10710030-030-0049</t>
  </si>
  <si>
    <t>budget data</t>
  </si>
  <si>
    <t>Purchase of Breeding Stocks</t>
  </si>
  <si>
    <t xml:space="preserve">Improvement of Brgy. Dawis Livestock Auction Market </t>
  </si>
  <si>
    <t>*10710030-030-0091</t>
  </si>
  <si>
    <t xml:space="preserve">Fabrication of Portable Batching Plant </t>
  </si>
  <si>
    <t>*10710030-001-0004</t>
  </si>
  <si>
    <t>Construction of CEO Multi-Purpose Building</t>
  </si>
  <si>
    <t>10710030-030-0088</t>
  </si>
  <si>
    <t xml:space="preserve">Construction of Motorpool Building at Cabcabon </t>
  </si>
  <si>
    <t xml:space="preserve">Lot Acquisition </t>
  </si>
  <si>
    <t xml:space="preserve">Establishment of Livestock Auction Market </t>
  </si>
  <si>
    <t>Improvement of Public Market Water System</t>
  </si>
  <si>
    <t>*10710020-001-0076</t>
  </si>
  <si>
    <t xml:space="preserve">Construction of Slope Protection at Narra-Duyanduyan FMR, Sito Duyan-duyan, Brgy. Narra </t>
  </si>
  <si>
    <t>Purchase of Various Agricultural Equipment</t>
  </si>
  <si>
    <t>*10710020-001-0080</t>
  </si>
  <si>
    <t>Slope Protection at Barangay Proper, San Isidro</t>
  </si>
  <si>
    <t>10710020-006-0012</t>
  </si>
  <si>
    <t xml:space="preserve">Construction of Flat Slab Bridge at Brgy. Proper, Banaybanay </t>
  </si>
  <si>
    <t>Improvement of FMR at Sitio Cangcawit, Banaybanay</t>
  </si>
  <si>
    <t>10710030-030-0189</t>
  </si>
  <si>
    <t xml:space="preserve">Improvement of Covered Court &amp; Evacuation Center, Brgy. Banga </t>
  </si>
  <si>
    <t>*10710020-001-0079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</si>
  <si>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</si>
  <si>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</si>
  <si>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</si>
  <si>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264-009-1711-g0597</t>
  </si>
  <si>
    <t>Construction of Satellite Farmers' Market, Brgy. Dawis</t>
  </si>
  <si>
    <t>10710020-001-0115</t>
  </si>
  <si>
    <t xml:space="preserve">Improvement of FMR at Brgy. Dawis </t>
  </si>
  <si>
    <t>10710020-001-0081</t>
  </si>
  <si>
    <t>Improvement of Road from Barangay Proper to Kalamtukan Elementary School, Brgy. Kalamtukan</t>
  </si>
  <si>
    <t>Improvement of FMR at Brgy. Proper, Manduao</t>
  </si>
  <si>
    <t>*10710020-001-0114</t>
  </si>
  <si>
    <t>Improvement of FMR at Brgy. Minaba</t>
  </si>
  <si>
    <t>10710020-001-0075</t>
  </si>
  <si>
    <t xml:space="preserve">Improvement of FMR at Sitio Kasla, Brgy. Nangka </t>
  </si>
  <si>
    <t>10710020-001-0085</t>
  </si>
  <si>
    <t>Improvement of FMR at Sitios Terong, Palongpong, Canggabi and Cadal-ugan, Brgy. Narra</t>
  </si>
  <si>
    <t>10710020-001-0072</t>
  </si>
  <si>
    <t xml:space="preserve">Road Opening at Brgy. Narra Proper </t>
  </si>
  <si>
    <t>Construction of Barangay Public Market, Brgy. San Jose</t>
  </si>
  <si>
    <t>Construction of Cloning Chamber at San Roque BADC</t>
  </si>
  <si>
    <t>10710020-006-0013</t>
  </si>
  <si>
    <t xml:space="preserve">Improvement of Flat Slab Bridge at Sitio   Magsakang, Brgy Tayawan </t>
  </si>
  <si>
    <t>10710020-001-0074</t>
  </si>
  <si>
    <t>Improvement of Binanigan-Guintanaan FMR, Tayawan</t>
  </si>
  <si>
    <t>10710020-001-0073</t>
  </si>
  <si>
    <t>Improvement of Binanigan-Napo FMR, Brgy. Tayawan</t>
  </si>
  <si>
    <t>10710020-006-0014</t>
  </si>
  <si>
    <t xml:space="preserve">Construction of Flat Slab Bridge Connecting Barangay Proper to Purok Malinong, Brgy. Villasol </t>
  </si>
  <si>
    <t>Improvement of FMR at Brgy. Banaybanay</t>
  </si>
  <si>
    <t>10710020-001-0078</t>
  </si>
  <si>
    <t xml:space="preserve">Improvement of FMR at Sitio Napit-an, Brgy. Maninihon </t>
  </si>
  <si>
    <t>10710020-001-0082</t>
  </si>
  <si>
    <t xml:space="preserve">Improvement of FMR at Sitio Ondol, Brgy. Nangka </t>
  </si>
  <si>
    <t>*10710020-001-0077</t>
  </si>
  <si>
    <t xml:space="preserve">Road Improvement at Brgy. Ubos </t>
  </si>
  <si>
    <t>*10710020-030-0002</t>
  </si>
  <si>
    <t>Construction of Pathway to Banay-Banay Proper</t>
  </si>
  <si>
    <t>Banay-Banay</t>
  </si>
  <si>
    <t>10710020-001-0084</t>
  </si>
  <si>
    <t>Road Opening from National Highway to Purok 1 Pasil, Brgy. Malabugas</t>
  </si>
  <si>
    <t>No ROW</t>
  </si>
  <si>
    <t>10710020-001-0083</t>
  </si>
  <si>
    <t>Improvement of FMR at Sitio San Ramon, Brgy. Poblacion</t>
  </si>
  <si>
    <t>10710020-001-0070</t>
  </si>
  <si>
    <t>Rehabilitation of Farm to Market Road from Sitio Bosque to Tavera, Barangay Nangka</t>
  </si>
  <si>
    <t xml:space="preserve">Purchase of Lot(Road Right of Way for Various Road Projects) </t>
  </si>
  <si>
    <t>10710010-001-0003</t>
  </si>
  <si>
    <t xml:space="preserve">Development of Danapa Eco Park </t>
  </si>
  <si>
    <t>10710020-030-0003</t>
  </si>
  <si>
    <t xml:space="preserve">Development of Narra Water Park </t>
  </si>
  <si>
    <t xml:space="preserve">Lot Acquisition for Development Projects </t>
  </si>
  <si>
    <t>10710020-001-0112</t>
  </si>
  <si>
    <t>Widening of Malabugas-San Roque Road</t>
  </si>
  <si>
    <t>10710020-001-0095</t>
  </si>
  <si>
    <t>Concreting of Road Approaching Lapay Box Culvert with Slope Protection, Dawis</t>
  </si>
  <si>
    <t>Bayawan Creek, Dawis</t>
  </si>
  <si>
    <t>10710020-001-0094</t>
  </si>
  <si>
    <t>Concreting of Road Approaching Candalaga Box Culvert with Slope Protection, Nangka</t>
  </si>
  <si>
    <t>10710020-001-0098</t>
  </si>
  <si>
    <t>Concreting of Road Approaching Pusi-on Box Culvert with Slope Protection, Maninihon</t>
  </si>
  <si>
    <t>10710020-001-0093</t>
  </si>
  <si>
    <t>Concreting of Road Approaching Camandagan Box Culvert with Slope Protection, Maninihon</t>
  </si>
  <si>
    <t>10710020-001-0091</t>
  </si>
  <si>
    <t>Concreting of Road Approaching Balao Box Culvert with Slope Protection, San Miguel</t>
  </si>
  <si>
    <t>10710020-001-0096</t>
  </si>
  <si>
    <t>Concreting of Road Approaching Magsakang Box Culvert with  Slope Protection, Tayawan</t>
  </si>
  <si>
    <t>10710020-006-0016</t>
  </si>
  <si>
    <t>Completion of Magsakang Flat Slab Bridge, Tayawan</t>
  </si>
  <si>
    <t>10710020-001-0097</t>
  </si>
  <si>
    <t>Concreting of Road Approaching Pamuat Box Culvert with Slope Protection, San Isidro</t>
  </si>
  <si>
    <t>10710020-001-0092</t>
  </si>
  <si>
    <t>Concreting of Road Approaching Binanigan Box Culvert with Slope Protection, Tayawan</t>
  </si>
  <si>
    <t>*10710020-001-0086</t>
  </si>
  <si>
    <t>Concreting of Road at Purok 7, Barangay Tinago</t>
  </si>
  <si>
    <t>10710020-001-0088</t>
  </si>
  <si>
    <t>Concreting of Dawis-Lapay FMR</t>
  </si>
  <si>
    <t>10710020-001-0087</t>
  </si>
  <si>
    <t>Concreting of Banga-San Roque-Minaba-San Miguel-Tayawan FMR</t>
  </si>
  <si>
    <t>10710020-001-0090</t>
  </si>
  <si>
    <t>Concreting of Nangka-Narra FMR</t>
  </si>
  <si>
    <t>10710020-001-0105</t>
  </si>
  <si>
    <t>Concreting of Tabuan- Banaybanay-Lapay-Bugay-San Jose-Manduao FMR</t>
  </si>
  <si>
    <t>10710020-001-0103</t>
  </si>
  <si>
    <t>Concreting of Road from Sitio Balastro to Sitio Candulion to Pulangyuta, Barangay Kalamtukan</t>
  </si>
  <si>
    <t>10710020-001-0104</t>
  </si>
  <si>
    <t>Concreting of Road with Drainage Canal at Upper Napit-an, Maninihon</t>
  </si>
  <si>
    <t>10710020-001-0102</t>
  </si>
  <si>
    <t>Concreting of Road from Highway Intersection to Minaba Elem. School, Brgy. Minaba</t>
  </si>
  <si>
    <t>10710020-001-0099</t>
  </si>
  <si>
    <t>Concreting of Road at Sitio Kasla, Brgy. Nangka</t>
  </si>
  <si>
    <t>10710020-006-0020</t>
  </si>
  <si>
    <t>Construction of Flat Slab Bridge at Sitio Terong, Narra</t>
  </si>
  <si>
    <t>10710020-001-0107</t>
  </si>
  <si>
    <t>Road Concreting from Proper Narra to Purok III, Brgy. Narra</t>
  </si>
  <si>
    <t>10710020-001-0089</t>
  </si>
  <si>
    <t>Concreting of FMR from National Highway to Sitio Lapacon, Brgy. Pagatban</t>
  </si>
  <si>
    <t>10710020-001-0100</t>
  </si>
  <si>
    <t xml:space="preserve"> Concreting of Road at Sitio Upper Pamu-at, San Isidro</t>
  </si>
  <si>
    <t>10710020-001-0101</t>
  </si>
  <si>
    <t xml:space="preserve"> Concreting of Road at  Upper Talao, San Isidro</t>
  </si>
  <si>
    <t>10710020-001-0108</t>
  </si>
  <si>
    <t>Road Shouldering Along Zamora St., Brgy. Ubos</t>
  </si>
  <si>
    <t>10710020-001-0110</t>
  </si>
  <si>
    <t>Road Surfacing from Barangay Proper to Sitio Gawgaw to Sitio Aya, Brgy. Bugay</t>
  </si>
  <si>
    <t>10710020-001-0111</t>
  </si>
  <si>
    <t>Road Surfacing from Barangay Proper to Sitio Mambuy-og to Sitio Canlantang, Brgy. Bugay</t>
  </si>
  <si>
    <t>10710020-001-0109</t>
  </si>
  <si>
    <t>10710020-004-0017</t>
  </si>
  <si>
    <t>Installation of Cylindrical Culvert with Riprap at Proper Narra</t>
  </si>
  <si>
    <t>Construction of Small Scale Irrigation Projects (SSIP):</t>
  </si>
  <si>
    <t>10710020-003-0007</t>
  </si>
  <si>
    <t xml:space="preserve">   a.  Purok Mangga, Brgy. Manduao</t>
  </si>
  <si>
    <t xml:space="preserve"> Manduao</t>
  </si>
  <si>
    <t>10710020-003-0008</t>
  </si>
  <si>
    <t xml:space="preserve">   b.  Sitio Dita, Brgy. Tabuan</t>
  </si>
  <si>
    <t>10710020-003-0009</t>
  </si>
  <si>
    <t xml:space="preserve">   c.  Upper Canlinte, Brgy Ali-is</t>
  </si>
  <si>
    <t>10710020-003-0010</t>
  </si>
  <si>
    <t>Rehabilitation of Irrigation Canal at Brgy. Tabuan</t>
  </si>
  <si>
    <t>Construction of Barangay Public Market, Ali-is (Phase 1)</t>
  </si>
  <si>
    <t>10710030-005-0001</t>
  </si>
  <si>
    <t>Completion of Minaba Mini Slaughterhouse Phase III</t>
  </si>
  <si>
    <t>Construction of Rainwater Harvesting Systems for Nurseries:</t>
  </si>
  <si>
    <t>10710020-002-0075</t>
  </si>
  <si>
    <t xml:space="preserve">   a.  Brgy. San Miguel</t>
  </si>
  <si>
    <t>10710020-002-0076</t>
  </si>
  <si>
    <t xml:space="preserve">   b.  Brgy. Tayawan</t>
  </si>
  <si>
    <t>10710020-002-0077</t>
  </si>
  <si>
    <t xml:space="preserve">   c.  Brgy. Cansumalig</t>
  </si>
  <si>
    <t>10710020-002-0078</t>
  </si>
  <si>
    <t xml:space="preserve">   d.  Brgy. Manduao</t>
  </si>
  <si>
    <t>10710020-002-0079</t>
  </si>
  <si>
    <t xml:space="preserve">   e.  Brgy. Kalamtukan</t>
  </si>
  <si>
    <t>10710030-030-0159</t>
  </si>
  <si>
    <t>Construction of Fish Processing Center @ Brgy. Suba</t>
  </si>
  <si>
    <t>10710030-030-0161</t>
  </si>
  <si>
    <t>Major Repair of Narra Barangay Agricultural Development Center (BADC)</t>
  </si>
  <si>
    <t>10710030-030-0160</t>
  </si>
  <si>
    <t>Major Repair of Manduao Barangay Agricultural Development Center (BADC)</t>
  </si>
  <si>
    <t>Purchase of Boom Truck</t>
  </si>
  <si>
    <t>Purchase of 1 Unit Backhoe for Barangay Tayawan</t>
  </si>
  <si>
    <t>10701010-001-0129</t>
  </si>
  <si>
    <t>Purchase of Lot for Agricultural Research Center</t>
  </si>
  <si>
    <t>10710020-001-0125</t>
  </si>
  <si>
    <t>Improvement of Bugay-San Jose-Manduao FMR</t>
  </si>
  <si>
    <t>10710020-001-0127</t>
  </si>
  <si>
    <t>Concreting of Urban Roads with Drainage System (GomeZ St.)</t>
  </si>
  <si>
    <t>Total Projects for Economic Development - Contg App</t>
  </si>
  <si>
    <t>Sanitary Landfill (Land Acquisition) 2004</t>
  </si>
  <si>
    <t xml:space="preserve">Sanitary Landfill - Dumpsite Acquisition </t>
  </si>
  <si>
    <t>*10710020-007-0002</t>
  </si>
  <si>
    <t xml:space="preserve">Construction of Drainage Canal with Cover Along City Streets </t>
  </si>
  <si>
    <t>*10710020-007-0010</t>
  </si>
  <si>
    <t>Construction of Drainage City Streets - Zamora, Teologio Sts, Subd Area</t>
  </si>
  <si>
    <t>Zamora, Teologio &amp; Subd Area</t>
  </si>
  <si>
    <t>*10710020-005-0008</t>
  </si>
  <si>
    <t>Rehabilitation of River Bank Protection at Sitio Ebuan</t>
  </si>
  <si>
    <t>*10710020-007-0011</t>
  </si>
  <si>
    <t xml:space="preserve">Const. of Drainage Canal at along Burgos St. &amp; AlongBollos St. Brgy Ubos </t>
  </si>
  <si>
    <t>*10710020-005-0007</t>
  </si>
  <si>
    <t xml:space="preserve"> Rehabilitation of Riverbank @ Brgy. Nangka</t>
  </si>
  <si>
    <t>10710020-007-0017</t>
  </si>
  <si>
    <t xml:space="preserve">Concreting of Drainage Canal Cover Along National Highway, Brgy. Villareal </t>
  </si>
  <si>
    <t>*10710020-007-0016</t>
  </si>
  <si>
    <t xml:space="preserve">Construction of Concrete Covered Canals, Brgy. Tinago </t>
  </si>
  <si>
    <t>*10710020-007-0019</t>
  </si>
  <si>
    <t xml:space="preserve">Construction of Concrete Covered Canals, Brgy. Ubos </t>
  </si>
  <si>
    <t>*10710020-007-0015</t>
  </si>
  <si>
    <t>Construction of Concrete Covered Canal, Brgy. Suba</t>
  </si>
  <si>
    <t>10710020-007-0022</t>
  </si>
  <si>
    <t xml:space="preserve">Construction of Drainage at Cabugcabugan Creek, Brgy. Poblacion, Phase 4 </t>
  </si>
  <si>
    <t>*10710020-007-0020</t>
  </si>
  <si>
    <t>Construction of Concrete Covered Canal at Zamora St. Brgy Suba</t>
  </si>
  <si>
    <t>*10710020-007-0021</t>
  </si>
  <si>
    <t>Construction of Concrete Canal Cover Along Rizat St. Brgy Tinago</t>
  </si>
  <si>
    <t>10710020-005-0010</t>
  </si>
  <si>
    <t>Construction of Riverbank Protection at Camayaan Creek,Brgy. Malabugas</t>
  </si>
  <si>
    <t>10710020-008-0006</t>
  </si>
  <si>
    <t>Flood Control Project at Brgy. Malabugas, Phase 2</t>
  </si>
  <si>
    <t>10710020-007-0026</t>
  </si>
  <si>
    <t>Construction of Drainage Canal from Upper Napit-an to Lower  Napit-an, Brgy. Maninihon</t>
  </si>
  <si>
    <t>10710020-007-0025</t>
  </si>
  <si>
    <t>Covering of Drainage Canals along Gomez St., Brgy. Ubos</t>
  </si>
  <si>
    <t>Total Projects for Environmental Management - Contg App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</si>
  <si>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</si>
  <si>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</si>
  <si>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</si>
  <si>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</si>
  <si>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</si>
  <si>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</si>
  <si>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 xml:space="preserve"> </t>
  </si>
  <si>
    <t>Program/Project</t>
  </si>
  <si>
    <t>Pending: Remaing work is installation of RCPC at the water source</t>
  </si>
  <si>
    <t>Temporarily Stopped: Road no longer passable &amp; no available heavy equipment</t>
  </si>
  <si>
    <t>Temporarily Stopped: Road not yet passable</t>
  </si>
  <si>
    <t>Pending: Awaits Consultation( BMAKBI, Eldie Tinapao)</t>
  </si>
  <si>
    <t>Temporarily stopped: road not yet passable &amp; no available heavy equipment</t>
  </si>
  <si>
    <t>Temporary stopped: Need to look other quarry source, road not yet passable, no Backhoe available</t>
  </si>
  <si>
    <t>Project heavily damaged by typhoon - discontinued</t>
  </si>
  <si>
    <t>Pending: 4 Units Completed, 1 unit not yet started due to no lot available</t>
  </si>
  <si>
    <t>Construction of Dawis Public Market (Phase 2)</t>
  </si>
  <si>
    <t>Supply &amp; Installation of Hog &amp; Cattle Slaughterhouse Equipment for Bayawan City AA Slaughterhouse Plant</t>
  </si>
  <si>
    <t>Construction of Multi-Purpose Pavement at Sitio -Upper Pinangimnan</t>
  </si>
  <si>
    <t>Construction of Multi-Purpose Pavement at Sitio Pitogo 1</t>
  </si>
  <si>
    <t>10710030-001-0012</t>
  </si>
  <si>
    <t>10710020-001-0041</t>
  </si>
  <si>
    <t>Road Surfacing at Barangay Cansumalig</t>
  </si>
  <si>
    <t>LGU Counterpart for the Construction of Sports Complex</t>
  </si>
  <si>
    <t>Establishment of Youth Development Center</t>
  </si>
  <si>
    <t>6/31/2020</t>
  </si>
  <si>
    <t>Pending: Declared site has no water source</t>
  </si>
  <si>
    <t>6/31/2018</t>
  </si>
  <si>
    <t>11/31/2019</t>
  </si>
  <si>
    <t>Improvement of Road Along Bayawan CIP Main Canal</t>
  </si>
  <si>
    <t xml:space="preserve">Construction of 2 Units Small Scale Rubber Processing Plant with Shed </t>
  </si>
  <si>
    <t>Construction of Pigpens</t>
  </si>
  <si>
    <t>Const. of Footbridge at Sitio Lower Baican, Brgy Villasol</t>
  </si>
  <si>
    <t>Physically Completed: COC Issued 01/23/2020</t>
  </si>
  <si>
    <t>Physically Completed: Materials delivered- 92%; for delivery - 4%; Re-ad- 4%</t>
  </si>
  <si>
    <t>On-Going; Materials delivered- 19%; for delivery-4%; re-ad-77% (P.O. cancelled); Procurement Problem; Temprary Stopped</t>
  </si>
  <si>
    <t>On-Going; Materials delivered- 20%; for delivery-4%; re-ad-76% (P.O. cancelled); Procurement Problem; Temporary Stopped</t>
  </si>
  <si>
    <t>On-Going; Materials delivered- 20%; for delivery-4%; re-ad-76% (P.O. cancelled) ; Procurement Problem; Temporary Stopped</t>
  </si>
  <si>
    <t>Materials delivered- 56%; for delivery- 3%; re-ad- 41%; For Implementation</t>
  </si>
  <si>
    <t>Materials delivered- 27%; for delivery- 58%; re-ad- 25%</t>
  </si>
  <si>
    <t>Materials delivered - 6%;for delivery- 46%;  re-ad- 48%</t>
  </si>
  <si>
    <t>On- Going</t>
  </si>
  <si>
    <t>On- Going: Materials delivered- 97%; re-ad- 3%</t>
  </si>
  <si>
    <t>Materials delivered- 97%; re-ad- 3%</t>
  </si>
  <si>
    <t>On-Going; Materials delivered- 72%; partial delivery- 2%; for delivery- 10%; re-ad- 16%</t>
  </si>
  <si>
    <t>Physically Completed</t>
  </si>
  <si>
    <t>On-Going; Materials delivered - 96%; for delivery - 2%: re-ad - 2%</t>
  </si>
  <si>
    <t>On-Going: Materials delivered- 100%</t>
  </si>
  <si>
    <t>Physically Completed: COC issued on 05/23/18 ( Liquidating balances, Materials delivered - 93%; rebid - 7% ;# 12,16-rebid, P.O cancelled)</t>
  </si>
  <si>
    <t>Physically Completed: COC issued on 05/23/18; (delivered materials- 82%; for delivery-2%; re-bid-16%); ITEM# 35, 53, 54,  55 for Canvass &amp; referred to BAC</t>
  </si>
  <si>
    <t>Physically Completed: COC issued on 05/23/18</t>
  </si>
  <si>
    <t>C/O GSO; Materials delivered- 100%</t>
  </si>
  <si>
    <t>Completed: COC Issued on 07/01/9;  Materials delivered- 100%</t>
  </si>
  <si>
    <t>Completed: COC Issued on 07/01/19 Materials Delivered - 100%</t>
  </si>
  <si>
    <t>Physically Completed: Materials Delivered - 100%</t>
  </si>
  <si>
    <t>Pending: Due to transfer of site location, Barangay &amp; SP resolution on process; Materials Delivered - 92%: cancelled- 8%</t>
  </si>
  <si>
    <t>Materials delivered- 57%; for delivery- 15%; cancelled- 1%; re-bid- 27%; Pending waiting for electrical materials delivery</t>
  </si>
  <si>
    <t>C/O GSO; Materials delivered- 97%; for delivery- 3%</t>
  </si>
  <si>
    <t>Materials delivered- 95%; re-ad - 5% C/O D.A</t>
  </si>
  <si>
    <t>On-Going  Materials delivered- 97%; re-bid- 3%: No H.E Available</t>
  </si>
  <si>
    <t>Temporarily Stopped: due to road not passable; Pending: Materials delivered- 97%; re-bid- 3%: No H.E Available</t>
  </si>
  <si>
    <t>Completed: COC Issued on 07/01/9; Materials delivered- 98%; partial delivery- 2%</t>
  </si>
  <si>
    <t>Completed: COC Issued on 07/01/19Consolidated Materials delivered- 94%;  rebid- 3% [plywood]; cancelled-3% [sack cloth][sack cloth]</t>
  </si>
  <si>
    <t>Physically Completed: Materials delivered - 100%</t>
  </si>
  <si>
    <t>Physically Completed: Materials delivered- 87%; partial delivery - 5%; For delivery- 8%</t>
  </si>
  <si>
    <t>Physically Completed: Materials delivered- 88%; Partial delivery - 4%; For delivery- 8%</t>
  </si>
  <si>
    <t>Physically Completed: Materials delivered- 100%</t>
  </si>
  <si>
    <t>Completed: COC Issued on 07/01/9; Materials delivered- 100%</t>
  </si>
  <si>
    <t>On-Going: Materials delivered- 96%; partial delivery- 2%; for delivery- 2%</t>
  </si>
  <si>
    <t>Completed: COC Issued on 07/01/9; Materials delivered- 96%; re-bid- 4%</t>
  </si>
  <si>
    <t>Physically Completed: Materials delivered- 96%; Partial delivery- 2%; for delivery- 2%</t>
  </si>
  <si>
    <t>Physically Completed: Materials delivered- 96%; re-bid- 4%</t>
  </si>
  <si>
    <t>Physically Completed: Materials delivered- 95%; for delivery- 5%</t>
  </si>
  <si>
    <t>Physically Completed: Materials delivered- 97%; Partial delivery - 3%</t>
  </si>
  <si>
    <t>Completed: COC Issued on 07/01/9; Materials delivered- 97%; Partial delivery - 3%</t>
  </si>
  <si>
    <t>Completed: COC Issued on 07/01/9; Materials delivered- 97%; partial delivery - 3%</t>
  </si>
  <si>
    <t>Materials delivered - 97%; cancelled - 3%</t>
  </si>
  <si>
    <t>Physically Completed: COC Issued 07/03/18</t>
  </si>
  <si>
    <t>Pending: Punch list not yet rectify &amp; Subject For Termination</t>
  </si>
  <si>
    <t>Materials delivered- 100% (aggregate sub-base course)</t>
  </si>
  <si>
    <t>Completed: COC Issued on 07/01/9; Materials Delivered - 100%</t>
  </si>
  <si>
    <t>Completed: COC Issued on 07/01/19 Materials Delivered - 96%; cancelled - 4%</t>
  </si>
  <si>
    <t>On- Going; Delivered - 100%</t>
  </si>
  <si>
    <t>On-Going: Delivered - 100%</t>
  </si>
  <si>
    <t>Physically Completed: Materials delivered - 93%; cancelled - 7%</t>
  </si>
  <si>
    <t xml:space="preserve">100% Completed as per POW: Materials delivered- 75%; cancelled- 25%(rectangular tube, CHB, plywood, floor/wall tiles, blind rivets, drill bits, electrical materials &amp; steel plate - for re-P.R. (100-17-01-023 - </t>
  </si>
  <si>
    <t>Materials delivered - 100%</t>
  </si>
  <si>
    <t>Materials delivered - 96%; re-ad - 4%</t>
  </si>
  <si>
    <t>Physically Completed: COC Issued on 01/27/20</t>
  </si>
  <si>
    <t>Materials Completely Delivered; No available H.E. and Road not yet passable</t>
  </si>
  <si>
    <t>Temporarily Stopped: Due to COA remarks</t>
  </si>
  <si>
    <t>Physically Completed: COC Issued on 11/20/20</t>
  </si>
  <si>
    <t>Implemented by BAWAD</t>
  </si>
  <si>
    <t>Construction of 2-Storey Multi-Purpose Building, Brgy.  Poblacion</t>
  </si>
  <si>
    <t>Implemented by NORECO</t>
  </si>
  <si>
    <t>On-going</t>
  </si>
  <si>
    <t>Cancelled as per instruction from DSWD</t>
  </si>
  <si>
    <t>Material Estimates is inadequate</t>
  </si>
  <si>
    <t>No Funding</t>
  </si>
  <si>
    <t>Physically completed</t>
  </si>
  <si>
    <t>Contract</t>
  </si>
  <si>
    <t>Outsource waiting for CTYRC Decision</t>
  </si>
  <si>
    <t>Outsource</t>
  </si>
  <si>
    <t>Implemented By BAWAD</t>
  </si>
  <si>
    <t>BAWAD</t>
  </si>
  <si>
    <t>Physically Completed for COC: Materials Delivered 92%</t>
  </si>
  <si>
    <t>Bawad</t>
  </si>
  <si>
    <t>Completed: COC Issued on 07/01/19 Materials delivered- 100%</t>
  </si>
  <si>
    <t>CONTRACT</t>
  </si>
  <si>
    <t>As of March 31, 2020</t>
  </si>
  <si>
    <t>CONTRACT: Temporary Suspended need supplemental budget</t>
  </si>
  <si>
    <t>No existing road</t>
  </si>
  <si>
    <t>Contract: Physically Completed</t>
  </si>
  <si>
    <t>Materials Completely Delivered: No site available</t>
  </si>
  <si>
    <t>Implemented by: BAWAD</t>
  </si>
  <si>
    <t>On-going: Advance Implementation</t>
  </si>
  <si>
    <t>Temporary Standby due to some equipments  already deteriorated</t>
  </si>
  <si>
    <t>Water System Development for Sitio Balastro-Pulang Yuta-Tower, Brgy. Kalamtukan</t>
  </si>
  <si>
    <t>Water System Development at Sitio Calumpang, Kalumboyan</t>
  </si>
  <si>
    <t>Installation of Water Supply System at Sitios Bantolinao, Patag and Proper I, Brgy. Tabuan</t>
  </si>
  <si>
    <t>Installation of Streetlighting System at Bulibuli, Banga</t>
  </si>
  <si>
    <t>Barangay Electrification Project, San Jose</t>
  </si>
  <si>
    <t>Construction of Bunker Silo</t>
  </si>
  <si>
    <t>Construction of Barangay Multi-Purpose Hall (Phase II), Cansumalig</t>
  </si>
  <si>
    <t>Construction of Multi-Purpose Hall at Niludhan, Dawis</t>
  </si>
  <si>
    <t>Construction of Barangay Nangka Multi-Purpose Hall (Phase II)</t>
  </si>
  <si>
    <t>Construction of Multi-Purpose Building (Phase II), Brgy. Poblacion</t>
  </si>
  <si>
    <t>Construction of Multi-Purpose Building at Sitio Bia-as, San Miguel</t>
  </si>
  <si>
    <t>Construction of Multi-Purpose Hall, Brgy. San Miguel (Phase V)</t>
  </si>
  <si>
    <t>Improvement of Barangay Multi-Purpose Building, Suba</t>
  </si>
  <si>
    <t>Construction of Barangay Multi-Purpose Hall, Tinago (Phase 4)</t>
  </si>
  <si>
    <t>Construction of Multi-Purpose Hall, Brgy. Ubos (Phase 1)</t>
  </si>
  <si>
    <t>Purchase of 1 Unit Dump Truck for Barangay Tabuan</t>
  </si>
  <si>
    <t>Purchase of Mini-Dumptruck for Barangay Minaba</t>
  </si>
  <si>
    <t>Purchase of Mini-Dumptruck for Barangay Boyco</t>
  </si>
  <si>
    <t>1 Unit Mini-Dumptruck - DA</t>
  </si>
  <si>
    <t>1 Unit Backhoe (0.5 cu.m)</t>
  </si>
  <si>
    <t>1 Unit Water Tanker</t>
  </si>
  <si>
    <t>1 Unit Transit Mixer (5 cu.m)</t>
  </si>
  <si>
    <t>2 Units Vibratory Roller</t>
  </si>
  <si>
    <t>2 Units Payloader</t>
  </si>
  <si>
    <t>1 Unit Backhoe (1 cu.m)</t>
  </si>
  <si>
    <t>1 Unit Motor Grader</t>
  </si>
  <si>
    <t>6 Units Dump Truck</t>
  </si>
  <si>
    <t>Construction of Cattle Shed at Sitio Cabcabon, Barangay Banga</t>
  </si>
  <si>
    <t>Construction of Perimeter &amp; Divisional Fences for Cattle at Sitio Cabcabon, Brgy. Banga</t>
  </si>
  <si>
    <t>Construction of Public Market Building, Maninihon</t>
  </si>
  <si>
    <t>Construction of Barangay Public Market, Banaybanay</t>
  </si>
  <si>
    <t>Road Concreting at Purok Pagkakaisa, Villareal</t>
  </si>
  <si>
    <t>Road Concreting at Talaptap-Narra Proper</t>
  </si>
  <si>
    <t>Road Concreting at Sitio Ondol, Nangka</t>
  </si>
  <si>
    <t>Concreting of Manduao-Bucao Farm to Market Road</t>
  </si>
  <si>
    <t>Concreting of Tower-Baong Road, Kalamtukan</t>
  </si>
  <si>
    <t>Improvement of Farm to Market Road at Sitio Dita, Ali-is</t>
  </si>
  <si>
    <t>Concreting of Inland Aquaculture Road Network</t>
  </si>
  <si>
    <t>Completion of Urban Road (Gomez Ext.)</t>
  </si>
  <si>
    <t>Lot Acquisition for Informal Settlers</t>
  </si>
  <si>
    <t>Purchase of Lot for Barangay Multi-Purpose Hall Extension, Banga</t>
  </si>
  <si>
    <t>Purchase of Lot for Relocation Site, Brgy. Manduao</t>
  </si>
  <si>
    <t xml:space="preserve"> Loan Amortization</t>
  </si>
  <si>
    <t>Construction of 10 Units Residual Waste Containment for Upland Barangays</t>
  </si>
  <si>
    <t>Construction of Toxic and Hazardous Waste Vault Phase 2</t>
  </si>
  <si>
    <t>Construction of New Central Materials Recovery Facility</t>
  </si>
  <si>
    <t>Construction of Flat Slab Bridge at Magtangis Creek in Sitio Guintana-an, Brgy. Tayawan</t>
  </si>
  <si>
    <t>Construction of Concrete Canal Cover at Barangay Suba</t>
  </si>
  <si>
    <t>Construction of Foot Bridge at Purok Ipil-ipil, San Roque</t>
  </si>
  <si>
    <t>Construction of Foot Bridge at Sitio Omod, Maninihon</t>
  </si>
  <si>
    <t>Construction &amp; Heavy Equipment</t>
  </si>
  <si>
    <t>Purchase of Lot for Multi-Purpose Hall at Sitio Cambulo. Banga</t>
  </si>
  <si>
    <t>Other Property, Plant &amp; Equipment</t>
  </si>
  <si>
    <t>Other Machinery &amp; Equipment</t>
  </si>
  <si>
    <t>Purchase of 50 KVA Transformer for BCTLDC</t>
  </si>
  <si>
    <t>Construction of City Health Office Building</t>
  </si>
  <si>
    <t xml:space="preserve">Installation of Street Lightings at Brgy Proper, Villasol </t>
  </si>
  <si>
    <t xml:space="preserve">     b. Establishment of Montessori-Type Early Child Care Development Centers</t>
  </si>
  <si>
    <t xml:space="preserve">     a. Banga Central School</t>
  </si>
  <si>
    <t xml:space="preserve">     b. BCSTEC Elementary &amp; Highschool </t>
  </si>
  <si>
    <t xml:space="preserve">     c. Malabugas Highschool</t>
  </si>
  <si>
    <t xml:space="preserve">     d. Nangka Elementary School</t>
  </si>
  <si>
    <t xml:space="preserve">     e. Guisocon Elementary School</t>
  </si>
  <si>
    <t xml:space="preserve">     f. Atilano Cabangal Memorial Highschool</t>
  </si>
  <si>
    <t xml:space="preserve">     g. Tavera Elementary School</t>
  </si>
  <si>
    <t xml:space="preserve">     h. Dean Felix Gaudiel Memorial Elementary School</t>
  </si>
  <si>
    <t xml:space="preserve">     i. H. Bido Jordan Elementary School</t>
  </si>
  <si>
    <t xml:space="preserve">     j. Bayawan National Highschool</t>
  </si>
  <si>
    <t xml:space="preserve">     k. Maninihon Elementary &amp; Highschool </t>
  </si>
  <si>
    <t xml:space="preserve">     l. H. Bido Jordan Highschool School</t>
  </si>
  <si>
    <t xml:space="preserve">    m. SLGTMES</t>
  </si>
  <si>
    <t xml:space="preserve">     a. Tinago</t>
  </si>
  <si>
    <t xml:space="preserve">     b. Boyco</t>
  </si>
  <si>
    <t xml:space="preserve">     c. Suba</t>
  </si>
  <si>
    <t xml:space="preserve">     d. Poblacion</t>
  </si>
  <si>
    <t xml:space="preserve">     e. Banga</t>
  </si>
  <si>
    <t xml:space="preserve">     f.  Malabugas</t>
  </si>
  <si>
    <t xml:space="preserve">     g.Villareal</t>
  </si>
  <si>
    <t xml:space="preserve">     h. BNHS</t>
  </si>
  <si>
    <t>3rd Quarter - For Implementation</t>
  </si>
  <si>
    <t>4th Quarter - For Implementation</t>
  </si>
  <si>
    <t xml:space="preserve">     a. Establishment of Montessori-Type Early Child Care Development Centers    Phase 2</t>
  </si>
  <si>
    <t>Const. of Rain Collector at Brgy. San Isidro</t>
  </si>
  <si>
    <t>Purchase of Digital Weighing Scale</t>
  </si>
  <si>
    <t>Establishment of Bayawan Farmers' Market in Dumaguete</t>
  </si>
  <si>
    <t>Renovation of the Integrated Business Center(IBC) Building</t>
  </si>
  <si>
    <t>Fish Farm Development Program</t>
  </si>
  <si>
    <t>Total Projects for Economic Development - Continuing Appropriation</t>
  </si>
  <si>
    <t>Total Projects for Environmental Management - Continuing Appropriation</t>
  </si>
  <si>
    <t>Total Projects for Social Development - Continuing Appropriation</t>
  </si>
  <si>
    <t>Total Projects for Environmental Management - Current Appropriation</t>
  </si>
  <si>
    <t>Per SAAOB as of March 31, 2020</t>
  </si>
  <si>
    <t>Pending: No site available</t>
  </si>
  <si>
    <t>On going</t>
  </si>
  <si>
    <t>Pending : Some equipments  already deteriorated</t>
  </si>
  <si>
    <t>Pending: Need to look other quarry source, road not yet passable</t>
  </si>
  <si>
    <t>Pending: No Right Of Way</t>
  </si>
  <si>
    <t>Pending: Road not passable</t>
  </si>
  <si>
    <t xml:space="preserve">On going </t>
  </si>
  <si>
    <t>Pending: Waiting for electrical materials delivery</t>
  </si>
  <si>
    <t>Pending: Due to transfer of site location</t>
  </si>
  <si>
    <t>Contract: Temporary suspended need supplemental budget</t>
  </si>
  <si>
    <t>Pending: PR was cancelled</t>
  </si>
  <si>
    <t>Pending : No Road of Way</t>
  </si>
  <si>
    <t>Pending: Materials not yet delivered</t>
  </si>
  <si>
    <t>Rehabilitation of Riverbank @ Brgy. Nangka</t>
  </si>
  <si>
    <t>-do-</t>
  </si>
  <si>
    <t>Pending: Road no longer passable</t>
  </si>
  <si>
    <t xml:space="preserve">Pending: Road no longer passable </t>
  </si>
  <si>
    <t>Excess cost due to of inventory averaging of eNGAS</t>
  </si>
  <si>
    <t>Pending: Material estimates is inadequate</t>
  </si>
  <si>
    <t xml:space="preserve">  </t>
  </si>
  <si>
    <t>For adjustment: Erroneous charging of materials</t>
  </si>
  <si>
    <t>Pending: Awaits consultation ( BMAKBI, Eldie Tinapao)</t>
  </si>
  <si>
    <t>Temporarily Stopped: Due to COA's remarks in POW</t>
  </si>
  <si>
    <t>Excess cost: Budget of Multi Purpose of Tinago                          (CY 2018 = 2,278,571.43 &amp; CY2019 = 1,678,571.43) were consolidated in POW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</si>
</sst>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_);_(* \(#,##0.00\);_(* \-??_);_(@_)"/>
    <numFmt numFmtId="165" formatCode="0.0%"/>
    <numFmt numFmtId="166" formatCode="mm/dd/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  <scheme val="minor"/>
    </font>
    <font>
      <sz val="10"/>
      <name val="Calibri"/>
      <family val="2"/>
      <scheme val="minor"/>
    </font>
    <font>
      <sz val="10"/>
      <name val="Calisto MT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u/>
      <sz val="9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0" fillId="0" borderId="0" applyFill="0" applyBorder="0" applyAlignment="0" applyProtection="0"/>
    <xf numFmtId="43" fontId="12" fillId="0" borderId="0" applyFont="0" applyFill="0" applyBorder="0" applyAlignment="0" applyProtection="0"/>
    <xf numFmtId="0" fontId="16" fillId="0" borderId="0"/>
  </cellStyleXfs>
  <cellXfs count="47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Fill="1" applyBorder="1"/>
    <xf numFmtId="0" fontId="14" fillId="0" borderId="0" xfId="3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3" fontId="5" fillId="0" borderId="0" xfId="0" applyNumberFormat="1" applyFont="1" applyFill="1" applyBorder="1"/>
    <xf numFmtId="0" fontId="5" fillId="0" borderId="0" xfId="0" applyFont="1" applyFill="1"/>
    <xf numFmtId="43" fontId="5" fillId="0" borderId="0" xfId="4" applyFont="1" applyFill="1" applyBorder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6" fillId="2" borderId="0" xfId="0" applyFont="1" applyFill="1" applyBorder="1"/>
    <xf numFmtId="0" fontId="5" fillId="2" borderId="0" xfId="3" applyFont="1" applyFill="1" applyBorder="1" applyAlignment="1">
      <alignment horizontal="center" vertical="top"/>
    </xf>
    <xf numFmtId="0" fontId="5" fillId="2" borderId="0" xfId="0" applyFont="1" applyFill="1" applyBorder="1"/>
    <xf numFmtId="0" fontId="5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3" fontId="5" fillId="2" borderId="0" xfId="5" applyFont="1" applyFill="1" applyBorder="1" applyAlignment="1">
      <alignment horizontal="center" vertic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/>
    <xf numFmtId="0" fontId="13" fillId="2" borderId="0" xfId="0" applyFont="1" applyFill="1" applyBorder="1"/>
    <xf numFmtId="0" fontId="14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3" fontId="5" fillId="0" borderId="0" xfId="5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3" fontId="4" fillId="2" borderId="0" xfId="3" applyNumberFormat="1" applyFont="1" applyFill="1" applyBorder="1" applyAlignment="1">
      <alignment horizontal="center" vertical="center"/>
    </xf>
    <xf numFmtId="43" fontId="4" fillId="0" borderId="0" xfId="4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3" fillId="0" borderId="0" xfId="4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horizontal="left" vertical="center"/>
    </xf>
    <xf numFmtId="43" fontId="3" fillId="0" borderId="3" xfId="4" applyFont="1" applyFill="1" applyBorder="1" applyAlignment="1">
      <alignment horizontal="center" vertical="center"/>
    </xf>
    <xf numFmtId="43" fontId="4" fillId="2" borderId="4" xfId="3" applyNumberFormat="1" applyFont="1" applyFill="1" applyBorder="1" applyAlignment="1">
      <alignment vertical="center"/>
    </xf>
    <xf numFmtId="43" fontId="3" fillId="2" borderId="0" xfId="3" applyNumberFormat="1" applyFont="1" applyFill="1" applyBorder="1" applyAlignment="1">
      <alignment vertical="center"/>
    </xf>
    <xf numFmtId="43" fontId="5" fillId="2" borderId="0" xfId="3" applyNumberFormat="1" applyFont="1" applyFill="1" applyBorder="1" applyAlignment="1">
      <alignment vertical="center"/>
    </xf>
    <xf numFmtId="43" fontId="3" fillId="2" borderId="0" xfId="4" applyFont="1" applyFill="1" applyBorder="1" applyAlignment="1">
      <alignment horizontal="center" vertical="center"/>
    </xf>
    <xf numFmtId="43" fontId="3" fillId="0" borderId="3" xfId="5" applyFont="1" applyFill="1" applyBorder="1" applyAlignment="1">
      <alignment horizontal="center" vertical="center"/>
    </xf>
    <xf numFmtId="43" fontId="4" fillId="0" borderId="2" xfId="4" applyFont="1" applyFill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 vertical="center"/>
    </xf>
    <xf numFmtId="43" fontId="4" fillId="0" borderId="4" xfId="3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3" fillId="2" borderId="0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3" fontId="4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9" fontId="5" fillId="0" borderId="0" xfId="0" applyNumberFormat="1" applyFont="1" applyFill="1" applyAlignment="1">
      <alignment vertical="center"/>
    </xf>
    <xf numFmtId="9" fontId="5" fillId="0" borderId="0" xfId="2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5" fillId="0" borderId="0" xfId="4" applyNumberFormat="1" applyFont="1" applyFill="1" applyBorder="1" applyAlignment="1" applyProtection="1">
      <alignment horizontal="center" vertical="center"/>
    </xf>
    <xf numFmtId="14" fontId="5" fillId="0" borderId="0" xfId="4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 wrapText="1"/>
    </xf>
    <xf numFmtId="43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43" fontId="19" fillId="0" borderId="0" xfId="5" applyFont="1" applyFill="1" applyBorder="1" applyAlignment="1">
      <alignment horizontal="center" vertical="center"/>
    </xf>
    <xf numFmtId="9" fontId="19" fillId="0" borderId="0" xfId="2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center" vertical="center"/>
    </xf>
    <xf numFmtId="0" fontId="19" fillId="0" borderId="0" xfId="0" applyFont="1" applyFill="1" applyBorder="1"/>
    <xf numFmtId="164" fontId="5" fillId="0" borderId="0" xfId="3" applyNumberFormat="1" applyFont="1" applyFill="1" applyBorder="1" applyAlignment="1">
      <alignment horizontal="center" vertical="center"/>
    </xf>
    <xf numFmtId="9" fontId="5" fillId="0" borderId="0" xfId="2" applyFont="1" applyFill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43" fontId="5" fillId="0" borderId="0" xfId="5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4" fontId="5" fillId="0" borderId="0" xfId="3" applyNumberFormat="1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 wrapText="1"/>
    </xf>
    <xf numFmtId="43" fontId="5" fillId="0" borderId="0" xfId="6" applyNumberFormat="1" applyFont="1" applyFill="1" applyBorder="1" applyAlignment="1">
      <alignment vertical="center"/>
    </xf>
    <xf numFmtId="43" fontId="5" fillId="0" borderId="0" xfId="4" applyFont="1" applyFill="1" applyBorder="1" applyAlignment="1">
      <alignment horizontal="left" vertical="center" wrapText="1"/>
    </xf>
    <xf numFmtId="14" fontId="5" fillId="0" borderId="0" xfId="4" applyNumberFormat="1" applyFont="1" applyFill="1" applyBorder="1" applyAlignment="1" applyProtection="1">
      <alignment horizontal="center" vertical="center" wrapText="1"/>
    </xf>
    <xf numFmtId="14" fontId="5" fillId="0" borderId="0" xfId="3" applyNumberFormat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left" vertical="center" wrapText="1"/>
    </xf>
    <xf numFmtId="14" fontId="5" fillId="0" borderId="0" xfId="6" applyNumberFormat="1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9" fontId="5" fillId="0" borderId="0" xfId="2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vertical="center" wrapText="1"/>
    </xf>
    <xf numFmtId="43" fontId="5" fillId="0" borderId="0" xfId="4" applyFont="1" applyFill="1" applyBorder="1" applyAlignment="1" applyProtection="1">
      <alignment vertical="center" wrapText="1"/>
    </xf>
    <xf numFmtId="43" fontId="5" fillId="0" borderId="0" xfId="0" applyNumberFormat="1" applyFont="1" applyFill="1" applyBorder="1" applyAlignment="1">
      <alignment horizontal="center" vertical="center"/>
    </xf>
    <xf numFmtId="43" fontId="5" fillId="0" borderId="0" xfId="4" applyFont="1" applyFill="1" applyBorder="1" applyAlignment="1" applyProtection="1">
      <alignment horizontal="left" vertical="center" wrapText="1"/>
    </xf>
    <xf numFmtId="14" fontId="5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3" fontId="3" fillId="0" borderId="0" xfId="5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3" fontId="15" fillId="2" borderId="0" xfId="0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/>
    </xf>
    <xf numFmtId="9" fontId="20" fillId="0" borderId="2" xfId="2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43" fontId="4" fillId="0" borderId="0" xfId="3" applyNumberFormat="1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43" fontId="5" fillId="3" borderId="0" xfId="5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9" fontId="5" fillId="3" borderId="0" xfId="2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43" fontId="5" fillId="4" borderId="0" xfId="5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9" fontId="5" fillId="4" borderId="0" xfId="2" applyFont="1" applyFill="1" applyBorder="1" applyAlignment="1">
      <alignment horizontal="center" vertical="center"/>
    </xf>
    <xf numFmtId="43" fontId="5" fillId="4" borderId="0" xfId="1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16" fontId="5" fillId="3" borderId="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49" fontId="15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3" fontId="5" fillId="4" borderId="2" xfId="5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39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top"/>
    </xf>
    <xf numFmtId="43" fontId="5" fillId="3" borderId="0" xfId="0" applyNumberFormat="1" applyFont="1" applyFill="1" applyBorder="1" applyAlignment="1">
      <alignment vertical="center" wrapText="1"/>
    </xf>
    <xf numFmtId="15" fontId="5" fillId="3" borderId="0" xfId="0" applyNumberFormat="1" applyFont="1" applyFill="1" applyBorder="1" applyAlignment="1">
      <alignment horizontal="center" vertical="center" wrapText="1"/>
    </xf>
    <xf numFmtId="9" fontId="5" fillId="3" borderId="0" xfId="2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43" fontId="5" fillId="3" borderId="0" xfId="0" applyNumberFormat="1" applyFont="1" applyFill="1" applyBorder="1" applyAlignment="1">
      <alignment vertical="center"/>
    </xf>
    <xf numFmtId="15" fontId="5" fillId="3" borderId="0" xfId="0" applyNumberFormat="1" applyFont="1" applyFill="1" applyBorder="1" applyAlignment="1">
      <alignment horizontal="center" vertical="center"/>
    </xf>
    <xf numFmtId="43" fontId="5" fillId="3" borderId="0" xfId="4" applyFont="1" applyFill="1" applyBorder="1" applyAlignment="1" applyProtection="1">
      <alignment vertical="center"/>
    </xf>
    <xf numFmtId="15" fontId="5" fillId="3" borderId="0" xfId="4" applyNumberFormat="1" applyFont="1" applyFill="1" applyBorder="1" applyAlignment="1" applyProtection="1">
      <alignment horizontal="center" vertical="center"/>
    </xf>
    <xf numFmtId="14" fontId="5" fillId="3" borderId="0" xfId="4" applyNumberFormat="1" applyFont="1" applyFill="1" applyBorder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43" fontId="5" fillId="3" borderId="0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top"/>
    </xf>
    <xf numFmtId="43" fontId="5" fillId="3" borderId="0" xfId="5" applyFont="1" applyFill="1" applyBorder="1" applyAlignment="1">
      <alignment horizontal="center" vertical="center" wrapText="1"/>
    </xf>
    <xf numFmtId="14" fontId="5" fillId="3" borderId="0" xfId="3" applyNumberFormat="1" applyFont="1" applyFill="1" applyBorder="1" applyAlignment="1">
      <alignment horizontal="center" vertical="center"/>
    </xf>
    <xf numFmtId="9" fontId="5" fillId="3" borderId="0" xfId="2" applyFont="1" applyFill="1" applyAlignment="1">
      <alignment horizontal="center" vertical="center"/>
    </xf>
    <xf numFmtId="43" fontId="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5" fillId="3" borderId="0" xfId="0" applyFont="1" applyFill="1"/>
    <xf numFmtId="43" fontId="5" fillId="3" borderId="5" xfId="0" applyNumberFormat="1" applyFont="1" applyFill="1" applyBorder="1" applyAlignment="1">
      <alignment vertical="center"/>
    </xf>
    <xf numFmtId="165" fontId="5" fillId="3" borderId="0" xfId="2" applyNumberFormat="1" applyFont="1" applyFill="1" applyAlignment="1">
      <alignment horizontal="center" vertical="center"/>
    </xf>
    <xf numFmtId="43" fontId="5" fillId="3" borderId="0" xfId="4" applyFont="1" applyFill="1" applyBorder="1" applyAlignment="1">
      <alignment horizontal="center" vertical="center" wrapText="1"/>
    </xf>
    <xf numFmtId="43" fontId="5" fillId="3" borderId="0" xfId="4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5" fillId="4" borderId="0" xfId="4" applyFont="1" applyFill="1" applyBorder="1" applyAlignment="1">
      <alignment horizontal="center" vertical="center"/>
    </xf>
    <xf numFmtId="14" fontId="5" fillId="4" borderId="0" xfId="3" applyNumberFormat="1" applyFont="1" applyFill="1" applyBorder="1" applyAlignment="1">
      <alignment horizontal="center" vertical="center"/>
    </xf>
    <xf numFmtId="9" fontId="5" fillId="4" borderId="0" xfId="2" applyFont="1" applyFill="1" applyAlignment="1">
      <alignment horizontal="center" vertical="center"/>
    </xf>
    <xf numFmtId="43" fontId="5" fillId="4" borderId="0" xfId="0" applyNumberFormat="1" applyFont="1" applyFill="1" applyAlignment="1">
      <alignment vertical="center"/>
    </xf>
    <xf numFmtId="39" fontId="5" fillId="4" borderId="0" xfId="0" applyNumberFormat="1" applyFont="1" applyFill="1" applyAlignment="1">
      <alignment vertical="center"/>
    </xf>
    <xf numFmtId="0" fontId="5" fillId="4" borderId="0" xfId="0" applyFont="1" applyFill="1" applyBorder="1" applyAlignment="1">
      <alignment horizontal="center" vertical="top"/>
    </xf>
    <xf numFmtId="49" fontId="15" fillId="3" borderId="0" xfId="0" applyNumberFormat="1" applyFont="1" applyFill="1" applyBorder="1" applyAlignment="1">
      <alignment vertical="center" wrapText="1"/>
    </xf>
    <xf numFmtId="43" fontId="15" fillId="3" borderId="0" xfId="0" applyNumberFormat="1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vertical="center" wrapText="1"/>
    </xf>
    <xf numFmtId="43" fontId="5" fillId="3" borderId="0" xfId="4" applyFont="1" applyFill="1" applyBorder="1" applyAlignment="1">
      <alignment horizontal="left" vertical="center"/>
    </xf>
    <xf numFmtId="14" fontId="5" fillId="3" borderId="0" xfId="4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6" applyFont="1" applyFill="1" applyBorder="1" applyAlignment="1">
      <alignment vertical="center" wrapText="1"/>
    </xf>
    <xf numFmtId="0" fontId="5" fillId="4" borderId="0" xfId="3" applyFont="1" applyFill="1" applyBorder="1" applyAlignment="1">
      <alignment horizontal="left" vertical="center" wrapText="1"/>
    </xf>
    <xf numFmtId="0" fontId="5" fillId="4" borderId="0" xfId="3" applyFont="1" applyFill="1" applyBorder="1" applyAlignment="1">
      <alignment vertical="center" wrapText="1"/>
    </xf>
    <xf numFmtId="10" fontId="5" fillId="0" borderId="0" xfId="2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15" fontId="5" fillId="0" borderId="0" xfId="0" applyNumberFormat="1" applyFont="1" applyFill="1" applyBorder="1" applyAlignment="1">
      <alignment horizontal="center" vertical="center"/>
    </xf>
    <xf numFmtId="43" fontId="5" fillId="4" borderId="0" xfId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16" fontId="5" fillId="0" borderId="0" xfId="0" applyNumberFormat="1" applyFont="1" applyFill="1" applyBorder="1" applyAlignment="1">
      <alignment horizontal="center" vertical="center"/>
    </xf>
    <xf numFmtId="43" fontId="5" fillId="0" borderId="2" xfId="5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/>
    <xf numFmtId="0" fontId="5" fillId="0" borderId="0" xfId="3" applyFont="1" applyFill="1" applyBorder="1" applyAlignment="1">
      <alignment vertical="top"/>
    </xf>
    <xf numFmtId="43" fontId="3" fillId="0" borderId="0" xfId="3" applyNumberFormat="1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 wrapText="1"/>
    </xf>
    <xf numFmtId="15" fontId="5" fillId="0" borderId="0" xfId="0" applyNumberFormat="1" applyFont="1" applyFill="1" applyBorder="1" applyAlignment="1">
      <alignment horizontal="center" vertical="center" wrapText="1"/>
    </xf>
    <xf numFmtId="43" fontId="5" fillId="0" borderId="0" xfId="4" applyFont="1" applyFill="1" applyBorder="1" applyAlignment="1" applyProtection="1">
      <alignment vertical="center"/>
    </xf>
    <xf numFmtId="15" fontId="5" fillId="0" borderId="0" xfId="4" applyNumberFormat="1" applyFont="1" applyFill="1" applyBorder="1" applyAlignment="1" applyProtection="1">
      <alignment horizontal="center" vertical="center"/>
    </xf>
    <xf numFmtId="9" fontId="5" fillId="0" borderId="0" xfId="2" applyFont="1" applyFill="1" applyBorder="1" applyAlignment="1" applyProtection="1">
      <alignment horizontal="center" vertical="center"/>
    </xf>
    <xf numFmtId="43" fontId="5" fillId="0" borderId="0" xfId="1" applyFont="1" applyFill="1" applyBorder="1" applyAlignment="1" applyProtection="1">
      <alignment horizontal="center" vertical="center"/>
    </xf>
    <xf numFmtId="43" fontId="5" fillId="0" borderId="0" xfId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65" fontId="5" fillId="0" borderId="0" xfId="2" applyNumberFormat="1" applyFont="1" applyFill="1" applyAlignment="1">
      <alignment horizontal="center" vertical="center"/>
    </xf>
    <xf numFmtId="43" fontId="5" fillId="0" borderId="5" xfId="0" applyNumberFormat="1" applyFont="1" applyFill="1" applyBorder="1" applyAlignment="1">
      <alignment vertical="center"/>
    </xf>
    <xf numFmtId="0" fontId="6" fillId="6" borderId="0" xfId="0" applyFont="1" applyFill="1" applyBorder="1"/>
    <xf numFmtId="0" fontId="5" fillId="6" borderId="0" xfId="0" applyFont="1" applyFill="1" applyBorder="1" applyAlignment="1">
      <alignment vertical="center"/>
    </xf>
    <xf numFmtId="0" fontId="5" fillId="6" borderId="0" xfId="3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6" borderId="0" xfId="3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/>
    </xf>
    <xf numFmtId="43" fontId="5" fillId="6" borderId="0" xfId="4" applyFont="1" applyFill="1" applyBorder="1" applyAlignment="1">
      <alignment horizontal="left" vertical="center"/>
    </xf>
    <xf numFmtId="9" fontId="5" fillId="6" borderId="0" xfId="2" applyFont="1" applyFill="1" applyBorder="1" applyAlignment="1">
      <alignment horizontal="center" vertical="center"/>
    </xf>
    <xf numFmtId="43" fontId="5" fillId="6" borderId="0" xfId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 vertical="center" wrapText="1"/>
    </xf>
    <xf numFmtId="0" fontId="5" fillId="6" borderId="0" xfId="3" applyFont="1" applyFill="1" applyBorder="1" applyAlignment="1">
      <alignment horizontal="center" vertical="top"/>
    </xf>
    <xf numFmtId="0" fontId="5" fillId="6" borderId="0" xfId="0" applyFont="1" applyFill="1" applyBorder="1" applyAlignment="1">
      <alignment vertical="center" wrapText="1"/>
    </xf>
    <xf numFmtId="43" fontId="5" fillId="6" borderId="0" xfId="5" applyFont="1" applyFill="1" applyBorder="1" applyAlignment="1">
      <alignment horizontal="center" vertical="center"/>
    </xf>
    <xf numFmtId="43" fontId="5" fillId="6" borderId="0" xfId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/>
    </xf>
    <xf numFmtId="49" fontId="15" fillId="6" borderId="0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15" fontId="5" fillId="6" borderId="0" xfId="0" applyNumberFormat="1" applyFont="1" applyFill="1" applyBorder="1" applyAlignment="1">
      <alignment horizontal="center" vertical="center"/>
    </xf>
    <xf numFmtId="4" fontId="15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/>
    </xf>
    <xf numFmtId="10" fontId="5" fillId="6" borderId="0" xfId="2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43" fontId="5" fillId="6" borderId="0" xfId="5" applyFont="1" applyFill="1" applyBorder="1" applyAlignment="1">
      <alignment horizontal="center" vertical="center" wrapText="1"/>
    </xf>
    <xf numFmtId="43" fontId="5" fillId="6" borderId="0" xfId="3" applyNumberFormat="1" applyFont="1" applyFill="1" applyBorder="1" applyAlignment="1">
      <alignment horizontal="center" vertical="center"/>
    </xf>
    <xf numFmtId="9" fontId="5" fillId="6" borderId="0" xfId="2" applyFont="1" applyFill="1" applyAlignment="1">
      <alignment horizontal="center" vertical="center"/>
    </xf>
    <xf numFmtId="43" fontId="5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vertical="center"/>
    </xf>
    <xf numFmtId="14" fontId="5" fillId="6" borderId="0" xfId="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top"/>
    </xf>
    <xf numFmtId="0" fontId="5" fillId="6" borderId="0" xfId="3" applyFont="1" applyFill="1" applyBorder="1" applyAlignment="1">
      <alignment horizontal="center" vertical="center" wrapText="1"/>
    </xf>
    <xf numFmtId="14" fontId="5" fillId="6" borderId="0" xfId="4" applyNumberFormat="1" applyFont="1" applyFill="1" applyBorder="1" applyAlignment="1">
      <alignment horizontal="center" vertical="center"/>
    </xf>
    <xf numFmtId="43" fontId="5" fillId="6" borderId="0" xfId="4" applyFont="1" applyFill="1" applyBorder="1" applyAlignment="1">
      <alignment vertical="center"/>
    </xf>
    <xf numFmtId="43" fontId="5" fillId="6" borderId="0" xfId="4" applyFont="1" applyFill="1" applyBorder="1" applyAlignment="1">
      <alignment horizontal="center" vertical="center"/>
    </xf>
    <xf numFmtId="43" fontId="5" fillId="3" borderId="0" xfId="4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 wrapText="1"/>
    </xf>
    <xf numFmtId="43" fontId="5" fillId="6" borderId="0" xfId="4" applyFont="1" applyFill="1" applyBorder="1" applyAlignment="1" applyProtection="1">
      <alignment vertical="center" wrapText="1"/>
    </xf>
    <xf numFmtId="43" fontId="5" fillId="6" borderId="0" xfId="0" applyNumberFormat="1" applyFont="1" applyFill="1" applyBorder="1" applyAlignment="1">
      <alignment vertical="center"/>
    </xf>
    <xf numFmtId="43" fontId="5" fillId="6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9" fontId="23" fillId="0" borderId="0" xfId="2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43" fontId="24" fillId="0" borderId="0" xfId="4" applyFont="1" applyFill="1" applyBorder="1" applyAlignment="1">
      <alignment vertical="center" wrapText="1"/>
    </xf>
    <xf numFmtId="9" fontId="23" fillId="0" borderId="0" xfId="2" applyFont="1" applyFill="1" applyBorder="1" applyAlignment="1">
      <alignment vertical="center" wrapText="1"/>
    </xf>
    <xf numFmtId="0" fontId="0" fillId="0" borderId="0" xfId="0" applyFill="1"/>
    <xf numFmtId="9" fontId="3" fillId="0" borderId="8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3" fontId="15" fillId="0" borderId="0" xfId="5" applyFont="1" applyFill="1" applyBorder="1" applyAlignment="1">
      <alignment vertical="center" wrapText="1"/>
    </xf>
    <xf numFmtId="43" fontId="15" fillId="0" borderId="0" xfId="4" applyFont="1" applyFill="1" applyBorder="1" applyAlignment="1">
      <alignment vertical="center" wrapText="1"/>
    </xf>
    <xf numFmtId="43" fontId="15" fillId="0" borderId="0" xfId="1" applyFont="1" applyFill="1" applyBorder="1" applyAlignment="1">
      <alignment vertical="center" wrapText="1"/>
    </xf>
    <xf numFmtId="43" fontId="15" fillId="0" borderId="0" xfId="3" applyNumberFormat="1" applyFont="1" applyFill="1" applyBorder="1" applyAlignment="1">
      <alignment horizontal="center" vertical="center" wrapText="1"/>
    </xf>
    <xf numFmtId="164" fontId="15" fillId="0" borderId="0" xfId="3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43" fontId="21" fillId="0" borderId="0" xfId="1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wrapText="1"/>
    </xf>
    <xf numFmtId="43" fontId="20" fillId="0" borderId="3" xfId="4" applyFont="1" applyFill="1" applyBorder="1" applyAlignment="1">
      <alignment vertical="center" wrapText="1"/>
    </xf>
    <xf numFmtId="9" fontId="15" fillId="0" borderId="0" xfId="2" applyFont="1" applyFill="1" applyBorder="1" applyAlignment="1">
      <alignment horizontal="center" vertical="center" wrapText="1"/>
    </xf>
    <xf numFmtId="43" fontId="20" fillId="0" borderId="0" xfId="4" applyFont="1" applyFill="1" applyBorder="1" applyAlignment="1">
      <alignment vertical="center" wrapText="1"/>
    </xf>
    <xf numFmtId="9" fontId="15" fillId="0" borderId="0" xfId="2" applyFont="1" applyFill="1" applyBorder="1" applyAlignment="1">
      <alignment vertical="center" wrapText="1"/>
    </xf>
    <xf numFmtId="9" fontId="15" fillId="0" borderId="0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vertical="center" wrapText="1"/>
    </xf>
    <xf numFmtId="43" fontId="20" fillId="0" borderId="0" xfId="3" applyNumberFormat="1" applyFont="1" applyFill="1" applyBorder="1" applyAlignment="1">
      <alignment vertical="center" wrapText="1"/>
    </xf>
    <xf numFmtId="43" fontId="20" fillId="0" borderId="7" xfId="3" applyNumberFormat="1" applyFont="1" applyFill="1" applyBorder="1" applyAlignment="1">
      <alignment vertical="center" wrapText="1"/>
    </xf>
    <xf numFmtId="9" fontId="20" fillId="0" borderId="0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9" fontId="15" fillId="0" borderId="0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5" fillId="0" borderId="0" xfId="3" applyFont="1" applyFill="1" applyBorder="1" applyAlignment="1">
      <alignment horizontal="left" vertical="center"/>
    </xf>
    <xf numFmtId="43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top"/>
    </xf>
    <xf numFmtId="43" fontId="20" fillId="0" borderId="0" xfId="4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5" fillId="0" borderId="0" xfId="4" applyFont="1" applyFill="1" applyBorder="1" applyAlignment="1" applyProtection="1">
      <alignment vertical="center"/>
    </xf>
    <xf numFmtId="166" fontId="15" fillId="0" borderId="0" xfId="4" applyNumberFormat="1" applyFont="1" applyFill="1" applyBorder="1" applyAlignment="1" applyProtection="1">
      <alignment horizontal="center" vertical="center"/>
    </xf>
    <xf numFmtId="9" fontId="15" fillId="0" borderId="0" xfId="2" applyFont="1" applyFill="1" applyBorder="1" applyAlignment="1" applyProtection="1">
      <alignment horizontal="center" vertical="center"/>
    </xf>
    <xf numFmtId="43" fontId="15" fillId="0" borderId="0" xfId="1" applyFont="1" applyFill="1" applyBorder="1" applyAlignment="1" applyProtection="1">
      <alignment horizontal="center" vertical="center"/>
    </xf>
    <xf numFmtId="43" fontId="15" fillId="0" borderId="0" xfId="4" applyFont="1" applyFill="1" applyBorder="1" applyAlignment="1">
      <alignment horizontal="left" vertical="center"/>
    </xf>
    <xf numFmtId="166" fontId="15" fillId="0" borderId="0" xfId="4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 wrapText="1"/>
    </xf>
    <xf numFmtId="166" fontId="15" fillId="0" borderId="0" xfId="3" applyNumberFormat="1" applyFont="1" applyFill="1" applyBorder="1" applyAlignment="1">
      <alignment horizontal="center" vertical="center"/>
    </xf>
    <xf numFmtId="39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166" fontId="15" fillId="0" borderId="0" xfId="1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top"/>
    </xf>
    <xf numFmtId="43" fontId="15" fillId="0" borderId="0" xfId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49" fontId="15" fillId="0" borderId="0" xfId="1" applyNumberFormat="1" applyFont="1" applyFill="1" applyBorder="1" applyAlignment="1">
      <alignment horizontal="left" vertical="center" wrapText="1"/>
    </xf>
    <xf numFmtId="43" fontId="15" fillId="0" borderId="0" xfId="5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43" fontId="21" fillId="0" borderId="0" xfId="5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/>
    <xf numFmtId="9" fontId="15" fillId="0" borderId="0" xfId="2" applyFont="1" applyFill="1" applyAlignment="1">
      <alignment horizontal="center" vertical="center"/>
    </xf>
    <xf numFmtId="4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3" fontId="15" fillId="0" borderId="0" xfId="5" applyFont="1" applyFill="1" applyBorder="1" applyAlignment="1">
      <alignment horizontal="left" vertical="center" wrapText="1"/>
    </xf>
    <xf numFmtId="43" fontId="15" fillId="0" borderId="0" xfId="1" applyFont="1" applyFill="1" applyBorder="1" applyAlignment="1">
      <alignment horizontal="right" vertical="center"/>
    </xf>
    <xf numFmtId="43" fontId="15" fillId="0" borderId="0" xfId="5" applyFont="1" applyFill="1" applyBorder="1" applyAlignment="1">
      <alignment horizontal="left" vertical="center"/>
    </xf>
    <xf numFmtId="43" fontId="15" fillId="0" borderId="2" xfId="5" applyFont="1" applyFill="1" applyBorder="1" applyAlignment="1">
      <alignment horizontal="center" vertical="center"/>
    </xf>
    <xf numFmtId="43" fontId="15" fillId="0" borderId="2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3" fontId="20" fillId="0" borderId="3" xfId="4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3" fontId="15" fillId="0" borderId="0" xfId="4" applyFont="1" applyFill="1" applyBorder="1" applyAlignment="1">
      <alignment vertical="center"/>
    </xf>
    <xf numFmtId="43" fontId="15" fillId="0" borderId="0" xfId="6" applyNumberFormat="1" applyFont="1" applyFill="1" applyBorder="1" applyAlignment="1">
      <alignment vertical="center"/>
    </xf>
    <xf numFmtId="43" fontId="15" fillId="0" borderId="0" xfId="4" applyFont="1" applyFill="1" applyBorder="1" applyAlignment="1">
      <alignment horizontal="left" vertical="center" wrapText="1"/>
    </xf>
    <xf numFmtId="166" fontId="15" fillId="0" borderId="0" xfId="4" applyNumberFormat="1" applyFont="1" applyFill="1" applyBorder="1" applyAlignment="1" applyProtection="1">
      <alignment horizontal="center" vertical="center" wrapText="1"/>
    </xf>
    <xf numFmtId="166" fontId="15" fillId="0" borderId="0" xfId="3" applyNumberFormat="1" applyFont="1" applyFill="1" applyBorder="1" applyAlignment="1">
      <alignment horizontal="center" vertical="center" wrapText="1"/>
    </xf>
    <xf numFmtId="43" fontId="15" fillId="0" borderId="0" xfId="4" applyFont="1" applyFill="1" applyBorder="1" applyAlignment="1">
      <alignment horizontal="right" vertical="center"/>
    </xf>
    <xf numFmtId="43" fontId="15" fillId="0" borderId="0" xfId="0" applyNumberFormat="1" applyFont="1" applyFill="1" applyBorder="1" applyAlignment="1">
      <alignment horizontal="left" vertical="center" wrapText="1"/>
    </xf>
    <xf numFmtId="0" fontId="15" fillId="0" borderId="0" xfId="6" applyFont="1" applyFill="1" applyBorder="1" applyAlignment="1">
      <alignment horizontal="left" vertical="center" wrapText="1"/>
    </xf>
    <xf numFmtId="166" fontId="15" fillId="0" borderId="0" xfId="6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 vertical="center"/>
    </xf>
    <xf numFmtId="43" fontId="15" fillId="0" borderId="0" xfId="5" applyFont="1" applyFill="1" applyBorder="1" applyAlignment="1">
      <alignment horizontal="center" vertical="center" wrapText="1"/>
    </xf>
    <xf numFmtId="9" fontId="15" fillId="0" borderId="0" xfId="2" applyFont="1" applyFill="1" applyAlignment="1">
      <alignment horizontal="center" vertical="center" wrapText="1"/>
    </xf>
    <xf numFmtId="43" fontId="15" fillId="0" borderId="0" xfId="0" applyNumberFormat="1" applyFont="1" applyFill="1" applyAlignment="1">
      <alignment vertical="center" wrapText="1"/>
    </xf>
    <xf numFmtId="43" fontId="20" fillId="0" borderId="3" xfId="5" applyFont="1" applyFill="1" applyBorder="1" applyAlignment="1">
      <alignment horizontal="center" vertical="center"/>
    </xf>
    <xf numFmtId="43" fontId="20" fillId="0" borderId="0" xfId="5" applyFont="1" applyFill="1" applyBorder="1" applyAlignment="1">
      <alignment horizontal="center" vertical="center"/>
    </xf>
    <xf numFmtId="43" fontId="15" fillId="0" borderId="0" xfId="4" applyFont="1" applyFill="1" applyBorder="1" applyAlignment="1" applyProtection="1">
      <alignment vertical="center" wrapText="1"/>
    </xf>
    <xf numFmtId="43" fontId="15" fillId="0" borderId="0" xfId="4" applyFont="1" applyFill="1" applyBorder="1" applyAlignment="1" applyProtection="1">
      <alignment horizontal="left" vertical="center" wrapText="1"/>
    </xf>
    <xf numFmtId="166" fontId="15" fillId="0" borderId="0" xfId="4" applyNumberFormat="1" applyFont="1" applyFill="1" applyBorder="1" applyAlignment="1">
      <alignment horizontal="center" vertical="center" wrapText="1"/>
    </xf>
    <xf numFmtId="43" fontId="15" fillId="0" borderId="0" xfId="3" applyNumberFormat="1" applyFont="1" applyFill="1" applyBorder="1" applyAlignment="1">
      <alignment horizontal="center" vertical="center"/>
    </xf>
    <xf numFmtId="43" fontId="20" fillId="0" borderId="0" xfId="4" applyFont="1" applyFill="1" applyBorder="1" applyAlignment="1" applyProtection="1">
      <alignment horizontal="left" vertical="center"/>
    </xf>
    <xf numFmtId="43" fontId="20" fillId="0" borderId="2" xfId="4" applyFont="1" applyFill="1" applyBorder="1" applyAlignment="1">
      <alignment vertical="center"/>
    </xf>
    <xf numFmtId="43" fontId="20" fillId="0" borderId="0" xfId="4" applyFont="1" applyFill="1" applyBorder="1" applyAlignment="1">
      <alignment vertical="center"/>
    </xf>
    <xf numFmtId="43" fontId="20" fillId="0" borderId="6" xfId="0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9" fontId="25" fillId="0" borderId="0" xfId="2" applyFont="1" applyFill="1" applyBorder="1" applyAlignment="1">
      <alignment horizontal="center" vertical="center"/>
    </xf>
    <xf numFmtId="43" fontId="15" fillId="0" borderId="0" xfId="2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/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28" fillId="0" borderId="0" xfId="0" applyNumberFormat="1" applyFont="1" applyFill="1" applyBorder="1"/>
    <xf numFmtId="0" fontId="28" fillId="0" borderId="0" xfId="0" applyFont="1" applyFill="1"/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/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66" fontId="15" fillId="0" borderId="0" xfId="5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9" fillId="2" borderId="0" xfId="3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</cellXfs>
  <cellStyles count="7">
    <cellStyle name="Comma" xfId="1" builtinId="3"/>
    <cellStyle name="Comma 2" xfId="5"/>
    <cellStyle name="Comma 3" xfId="4"/>
    <cellStyle name="Normal" xfId="0" builtinId="0"/>
    <cellStyle name="Normal 2" xfId="3"/>
    <cellStyle name="Normal_SB#1-2014" xfId="6"/>
    <cellStyle name="Percent" xfId="2" builtinId="5"/>
  </cellStyles>
  <dxfs count="0"/>
  <tableStyles count="0" defaultTableStyle="TableStyleMedium2" defaultPivotStyle="PivotStyleLight16"/>
  <colors>
    <mruColors>
      <color rgb="FFF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topLeftCell="C417" zoomScaleSheetLayoutView="98" workbookViewId="0">
      <selection activeCell="E427" sqref="E427"/>
    </sheetView>
  </sheetViews>
  <sheetFormatPr defaultRowHeight="12"/>
  <cols>
    <col min="1" max="1" width="3.5703125" style="5" hidden="1" customWidth="1"/>
    <col min="2" max="2" width="17.5703125" style="41" hidden="1" customWidth="1"/>
    <col min="3" max="3" width="7.28515625" style="48" customWidth="1"/>
    <col min="4" max="4" width="5.85546875" style="6" customWidth="1"/>
    <col min="5" max="5" width="34.42578125" style="45" customWidth="1"/>
    <col min="6" max="6" width="12.7109375" style="48" customWidth="1"/>
    <col min="7" max="7" width="14.42578125" style="41" customWidth="1"/>
    <col min="8" max="8" width="10" style="48" customWidth="1"/>
    <col min="9" max="9" width="10.5703125" style="48" customWidth="1"/>
    <col min="10" max="10" width="9.140625" style="49" customWidth="1"/>
    <col min="11" max="11" width="15.85546875" style="39" customWidth="1"/>
    <col min="12" max="12" width="7" style="41" customWidth="1"/>
    <col min="13" max="13" width="25.42578125" style="145" customWidth="1"/>
    <col min="14" max="14" width="0.85546875" style="3" customWidth="1"/>
    <col min="15" max="15" width="5.7109375" style="3" hidden="1" customWidth="1"/>
    <col min="16" max="16384" width="9.140625" style="3"/>
  </cols>
  <sheetData>
    <row r="1" spans="1:13" s="2" customFormat="1" ht="12.75">
      <c r="A1" s="1"/>
      <c r="B1" s="70"/>
      <c r="C1" s="462" t="s">
        <v>0</v>
      </c>
      <c r="D1" s="462"/>
      <c r="E1" s="463"/>
      <c r="F1" s="462"/>
      <c r="G1" s="462"/>
      <c r="H1" s="462"/>
      <c r="I1" s="462"/>
      <c r="J1" s="462"/>
      <c r="K1" s="462"/>
      <c r="L1" s="462"/>
      <c r="M1" s="463"/>
    </row>
    <row r="2" spans="1:13" s="2" customFormat="1" ht="12.75">
      <c r="A2" s="1"/>
      <c r="B2" s="70"/>
      <c r="C2" s="462" t="s">
        <v>1</v>
      </c>
      <c r="D2" s="462"/>
      <c r="E2" s="463"/>
      <c r="F2" s="462"/>
      <c r="G2" s="462"/>
      <c r="H2" s="462"/>
      <c r="I2" s="462"/>
      <c r="J2" s="462"/>
      <c r="K2" s="462"/>
      <c r="L2" s="462"/>
      <c r="M2" s="463"/>
    </row>
    <row r="3" spans="1:13" s="2" customFormat="1" ht="12.75">
      <c r="A3" s="1"/>
      <c r="B3" s="70"/>
      <c r="C3" s="462" t="s">
        <v>880</v>
      </c>
      <c r="D3" s="462"/>
      <c r="E3" s="463"/>
      <c r="F3" s="462"/>
      <c r="G3" s="462"/>
      <c r="H3" s="462"/>
      <c r="I3" s="462"/>
      <c r="J3" s="462"/>
      <c r="K3" s="462"/>
      <c r="L3" s="462"/>
      <c r="M3" s="463"/>
    </row>
    <row r="4" spans="1:13" s="2" customFormat="1" ht="12.75">
      <c r="A4" s="1"/>
      <c r="B4" s="70"/>
      <c r="C4" s="462" t="s">
        <v>2</v>
      </c>
      <c r="D4" s="462"/>
      <c r="E4" s="463"/>
      <c r="F4" s="462"/>
      <c r="G4" s="462"/>
      <c r="H4" s="462"/>
      <c r="I4" s="462"/>
      <c r="J4" s="462"/>
      <c r="K4" s="462"/>
      <c r="L4" s="462"/>
      <c r="M4" s="463"/>
    </row>
    <row r="5" spans="1:13" s="2" customFormat="1" ht="12.75">
      <c r="A5" s="1"/>
      <c r="B5" s="70"/>
      <c r="C5" s="51"/>
      <c r="D5" s="4"/>
      <c r="E5" s="56"/>
      <c r="F5" s="51"/>
      <c r="G5" s="51"/>
      <c r="H5" s="51"/>
      <c r="I5" s="51"/>
      <c r="J5" s="155"/>
      <c r="K5" s="71"/>
      <c r="L5" s="51"/>
      <c r="M5" s="144"/>
    </row>
    <row r="6" spans="1:13" ht="15" customHeight="1">
      <c r="C6" s="55"/>
      <c r="D6" s="7"/>
      <c r="E6" s="87"/>
      <c r="F6" s="464" t="s">
        <v>3</v>
      </c>
      <c r="G6" s="464" t="s">
        <v>4</v>
      </c>
      <c r="H6" s="464" t="s">
        <v>5</v>
      </c>
      <c r="I6" s="464" t="s">
        <v>6</v>
      </c>
      <c r="J6" s="464" t="s">
        <v>7</v>
      </c>
      <c r="K6" s="466"/>
      <c r="L6" s="467" t="s">
        <v>8</v>
      </c>
      <c r="M6" s="458" t="s">
        <v>9</v>
      </c>
    </row>
    <row r="7" spans="1:13" s="58" customFormat="1" ht="23.25" thickBot="1">
      <c r="A7" s="57">
        <v>1</v>
      </c>
      <c r="B7" s="89" t="s">
        <v>10</v>
      </c>
      <c r="C7" s="91" t="s">
        <v>11</v>
      </c>
      <c r="D7" s="8"/>
      <c r="E7" s="88" t="s">
        <v>778</v>
      </c>
      <c r="F7" s="465"/>
      <c r="G7" s="465"/>
      <c r="H7" s="465"/>
      <c r="I7" s="465"/>
      <c r="J7" s="156" t="s">
        <v>12</v>
      </c>
      <c r="K7" s="72" t="s">
        <v>13</v>
      </c>
      <c r="L7" s="468"/>
      <c r="M7" s="459"/>
    </row>
    <row r="8" spans="1:13" ht="13.5" hidden="1" thickTop="1">
      <c r="B8" s="87"/>
      <c r="C8" s="51"/>
      <c r="D8" s="9"/>
      <c r="E8" s="56"/>
      <c r="F8" s="52"/>
      <c r="G8" s="52"/>
      <c r="H8" s="94"/>
      <c r="I8" s="94"/>
      <c r="J8" s="157"/>
      <c r="K8" s="73"/>
      <c r="L8" s="52"/>
      <c r="M8" s="144"/>
    </row>
    <row r="9" spans="1:13" ht="16.5" thickTop="1">
      <c r="A9" s="5">
        <v>3</v>
      </c>
      <c r="C9" s="460" t="s">
        <v>14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</row>
    <row r="10" spans="1:13" hidden="1">
      <c r="A10" s="5">
        <v>4</v>
      </c>
      <c r="E10" s="77"/>
      <c r="G10" s="59"/>
      <c r="K10" s="49"/>
    </row>
    <row r="11" spans="1:13" hidden="1">
      <c r="C11" s="44"/>
      <c r="D11" s="10"/>
      <c r="G11" s="60"/>
      <c r="K11" s="74"/>
    </row>
    <row r="12" spans="1:13">
      <c r="C12" s="44"/>
      <c r="D12" s="10"/>
      <c r="G12" s="60"/>
      <c r="K12" s="74"/>
    </row>
    <row r="13" spans="1:13" ht="12.75" customHeight="1">
      <c r="D13" s="12" t="s">
        <v>15</v>
      </c>
      <c r="G13" s="59"/>
      <c r="K13" s="49"/>
      <c r="M13" s="98"/>
    </row>
    <row r="14" spans="1:13" ht="24">
      <c r="C14" s="44">
        <v>2019</v>
      </c>
      <c r="D14" s="12"/>
      <c r="E14" s="42" t="s">
        <v>789</v>
      </c>
      <c r="F14" s="48" t="s">
        <v>228</v>
      </c>
      <c r="G14" s="46">
        <v>839285.7</v>
      </c>
      <c r="H14" s="246">
        <v>43936</v>
      </c>
      <c r="J14" s="49">
        <v>0.2</v>
      </c>
      <c r="M14" s="98" t="s">
        <v>886</v>
      </c>
    </row>
    <row r="15" spans="1:13" ht="24">
      <c r="C15" s="44">
        <v>2019</v>
      </c>
      <c r="D15" s="12"/>
      <c r="E15" s="42" t="s">
        <v>790</v>
      </c>
      <c r="F15" s="48" t="s">
        <v>228</v>
      </c>
      <c r="G15" s="46">
        <v>839285.73</v>
      </c>
      <c r="H15" s="246">
        <v>43936</v>
      </c>
      <c r="J15" s="49">
        <v>0.2</v>
      </c>
      <c r="M15" s="98" t="s">
        <v>886</v>
      </c>
    </row>
    <row r="16" spans="1:13">
      <c r="A16" s="5">
        <v>7</v>
      </c>
      <c r="C16" s="44">
        <v>2019</v>
      </c>
      <c r="D16" s="11"/>
      <c r="E16" s="42" t="s">
        <v>16</v>
      </c>
      <c r="F16" s="48" t="s">
        <v>17</v>
      </c>
      <c r="G16" s="46">
        <v>5000000</v>
      </c>
      <c r="M16" s="98"/>
    </row>
    <row r="17" spans="1:13" ht="43.5" customHeight="1">
      <c r="A17" s="5">
        <v>23</v>
      </c>
      <c r="B17" s="41">
        <v>0</v>
      </c>
      <c r="C17" s="44">
        <v>2019</v>
      </c>
      <c r="D17" s="11"/>
      <c r="E17" s="42" t="s">
        <v>18</v>
      </c>
      <c r="F17" s="48" t="s">
        <v>19</v>
      </c>
      <c r="G17" s="46">
        <v>11000000</v>
      </c>
      <c r="M17" s="98" t="s">
        <v>863</v>
      </c>
    </row>
    <row r="18" spans="1:13" s="176" customFormat="1" ht="24" customHeight="1">
      <c r="A18" s="165">
        <v>28</v>
      </c>
      <c r="B18" s="166" t="s">
        <v>20</v>
      </c>
      <c r="C18" s="167">
        <v>2019</v>
      </c>
      <c r="D18" s="168"/>
      <c r="E18" s="169" t="s">
        <v>21</v>
      </c>
      <c r="F18" s="170" t="s">
        <v>22</v>
      </c>
      <c r="G18" s="171">
        <v>400000</v>
      </c>
      <c r="H18" s="172">
        <v>43662</v>
      </c>
      <c r="I18" s="172">
        <v>43738</v>
      </c>
      <c r="J18" s="173">
        <v>1</v>
      </c>
      <c r="K18" s="174">
        <v>231032.84</v>
      </c>
      <c r="L18" s="166"/>
      <c r="M18" s="175" t="s">
        <v>804</v>
      </c>
    </row>
    <row r="19" spans="1:13" ht="24">
      <c r="A19" s="5">
        <v>25</v>
      </c>
      <c r="B19" s="41">
        <v>0</v>
      </c>
      <c r="C19" s="44">
        <v>2019</v>
      </c>
      <c r="D19" s="11"/>
      <c r="E19" s="42" t="s">
        <v>23</v>
      </c>
      <c r="F19" s="48" t="s">
        <v>24</v>
      </c>
      <c r="G19" s="46">
        <v>600000</v>
      </c>
      <c r="M19" s="164" t="s">
        <v>865</v>
      </c>
    </row>
    <row r="20" spans="1:13" s="176" customFormat="1" ht="35.25" customHeight="1">
      <c r="A20" s="165">
        <v>33</v>
      </c>
      <c r="B20" s="166" t="s">
        <v>25</v>
      </c>
      <c r="C20" s="167">
        <v>2019</v>
      </c>
      <c r="D20" s="168"/>
      <c r="E20" s="169" t="s">
        <v>26</v>
      </c>
      <c r="F20" s="188" t="s">
        <v>27</v>
      </c>
      <c r="G20" s="171">
        <v>500000</v>
      </c>
      <c r="H20" s="189">
        <v>43601</v>
      </c>
      <c r="I20" s="172">
        <v>43921</v>
      </c>
      <c r="J20" s="173">
        <v>0.9</v>
      </c>
      <c r="K20" s="174">
        <v>206871.98</v>
      </c>
      <c r="L20" s="166"/>
      <c r="M20" s="190" t="s">
        <v>805</v>
      </c>
    </row>
    <row r="21" spans="1:13" s="176" customFormat="1" ht="48.75" customHeight="1">
      <c r="A21" s="165">
        <v>34</v>
      </c>
      <c r="B21" s="166" t="s">
        <v>28</v>
      </c>
      <c r="C21" s="167">
        <v>2019</v>
      </c>
      <c r="D21" s="168"/>
      <c r="E21" s="169" t="s">
        <v>29</v>
      </c>
      <c r="F21" s="188" t="s">
        <v>27</v>
      </c>
      <c r="G21" s="171">
        <v>500000</v>
      </c>
      <c r="H21" s="172">
        <v>43471</v>
      </c>
      <c r="I21" s="172">
        <v>43921</v>
      </c>
      <c r="J21" s="173">
        <v>0.9</v>
      </c>
      <c r="K21" s="174">
        <v>222376.86</v>
      </c>
      <c r="L21" s="166"/>
      <c r="M21" s="190" t="s">
        <v>806</v>
      </c>
    </row>
    <row r="22" spans="1:13" s="176" customFormat="1" ht="49.5" customHeight="1">
      <c r="A22" s="165">
        <v>35</v>
      </c>
      <c r="B22" s="166" t="s">
        <v>30</v>
      </c>
      <c r="C22" s="167">
        <v>2019</v>
      </c>
      <c r="D22" s="168"/>
      <c r="E22" s="169" t="s">
        <v>31</v>
      </c>
      <c r="F22" s="188" t="s">
        <v>27</v>
      </c>
      <c r="G22" s="171">
        <v>678571.43</v>
      </c>
      <c r="H22" s="172">
        <v>43471</v>
      </c>
      <c r="I22" s="172">
        <v>43921</v>
      </c>
      <c r="J22" s="173">
        <v>0.9</v>
      </c>
      <c r="K22" s="174">
        <v>191587.41</v>
      </c>
      <c r="L22" s="166"/>
      <c r="M22" s="190" t="s">
        <v>807</v>
      </c>
    </row>
    <row r="23" spans="1:13" s="176" customFormat="1" ht="34.5" customHeight="1">
      <c r="A23" s="165">
        <v>38</v>
      </c>
      <c r="B23" s="166" t="s">
        <v>32</v>
      </c>
      <c r="C23" s="167">
        <v>2019</v>
      </c>
      <c r="D23" s="168"/>
      <c r="E23" s="169" t="s">
        <v>33</v>
      </c>
      <c r="F23" s="188" t="s">
        <v>34</v>
      </c>
      <c r="G23" s="171">
        <v>278571.43</v>
      </c>
      <c r="H23" s="172">
        <v>43473</v>
      </c>
      <c r="I23" s="172">
        <v>43921</v>
      </c>
      <c r="J23" s="173">
        <v>1</v>
      </c>
      <c r="K23" s="174">
        <v>188217</v>
      </c>
      <c r="L23" s="166"/>
      <c r="M23" s="190" t="s">
        <v>805</v>
      </c>
    </row>
    <row r="24" spans="1:13" s="176" customFormat="1" ht="48" customHeight="1">
      <c r="A24" s="165">
        <v>40</v>
      </c>
      <c r="B24" s="166" t="s">
        <v>35</v>
      </c>
      <c r="C24" s="167">
        <v>2019</v>
      </c>
      <c r="D24" s="168"/>
      <c r="E24" s="169" t="s">
        <v>36</v>
      </c>
      <c r="F24" s="188" t="s">
        <v>24</v>
      </c>
      <c r="G24" s="171">
        <v>578571.43000000005</v>
      </c>
      <c r="H24" s="172">
        <v>43471</v>
      </c>
      <c r="I24" s="172">
        <v>43921</v>
      </c>
      <c r="J24" s="173">
        <v>0.9</v>
      </c>
      <c r="K24" s="174">
        <v>180751.8</v>
      </c>
      <c r="L24" s="166"/>
      <c r="M24" s="190" t="s">
        <v>808</v>
      </c>
    </row>
    <row r="25" spans="1:13" s="166" customFormat="1" ht="24">
      <c r="A25" s="191">
        <v>32</v>
      </c>
      <c r="B25" s="166" t="s">
        <v>37</v>
      </c>
      <c r="C25" s="167">
        <v>2019</v>
      </c>
      <c r="D25" s="167"/>
      <c r="E25" s="169" t="s">
        <v>38</v>
      </c>
      <c r="F25" s="188" t="s">
        <v>39</v>
      </c>
      <c r="G25" s="171">
        <v>360000</v>
      </c>
      <c r="H25" s="172">
        <v>43632</v>
      </c>
      <c r="I25" s="172">
        <v>43708</v>
      </c>
      <c r="J25" s="173">
        <v>1</v>
      </c>
      <c r="K25" s="174">
        <v>211987.95</v>
      </c>
      <c r="M25" s="190" t="s">
        <v>804</v>
      </c>
    </row>
    <row r="26" spans="1:13" s="187" customFormat="1" ht="39.75" customHeight="1">
      <c r="A26" s="177">
        <v>36</v>
      </c>
      <c r="B26" s="178" t="s">
        <v>40</v>
      </c>
      <c r="C26" s="179">
        <v>2019</v>
      </c>
      <c r="D26" s="180"/>
      <c r="E26" s="181" t="s">
        <v>41</v>
      </c>
      <c r="F26" s="182" t="s">
        <v>42</v>
      </c>
      <c r="G26" s="183">
        <v>1678571.43</v>
      </c>
      <c r="H26" s="184">
        <v>43646</v>
      </c>
      <c r="I26" s="184">
        <v>43951</v>
      </c>
      <c r="J26" s="185">
        <v>0.15</v>
      </c>
      <c r="K26" s="186">
        <v>797308.96</v>
      </c>
      <c r="L26" s="178"/>
      <c r="M26" s="192" t="s">
        <v>809</v>
      </c>
    </row>
    <row r="27" spans="1:13" s="187" customFormat="1" ht="28.5" customHeight="1">
      <c r="A27" s="177">
        <v>37</v>
      </c>
      <c r="B27" s="178" t="s">
        <v>43</v>
      </c>
      <c r="C27" s="179">
        <v>2019</v>
      </c>
      <c r="D27" s="180"/>
      <c r="E27" s="181" t="s">
        <v>864</v>
      </c>
      <c r="F27" s="182" t="s">
        <v>44</v>
      </c>
      <c r="G27" s="183">
        <v>1678571.43</v>
      </c>
      <c r="H27" s="184">
        <v>43646</v>
      </c>
      <c r="I27" s="184">
        <v>44012</v>
      </c>
      <c r="J27" s="185">
        <v>0.3</v>
      </c>
      <c r="K27" s="186">
        <v>498221.59</v>
      </c>
      <c r="L27" s="178"/>
      <c r="M27" s="193" t="s">
        <v>810</v>
      </c>
    </row>
    <row r="28" spans="1:13" s="187" customFormat="1" ht="24">
      <c r="A28" s="177">
        <v>39</v>
      </c>
      <c r="B28" s="178" t="s">
        <v>791</v>
      </c>
      <c r="C28" s="179">
        <v>2019</v>
      </c>
      <c r="D28" s="180"/>
      <c r="E28" s="181" t="s">
        <v>45</v>
      </c>
      <c r="F28" s="194" t="s">
        <v>24</v>
      </c>
      <c r="G28" s="183">
        <v>1000000</v>
      </c>
      <c r="H28" s="184">
        <v>43738</v>
      </c>
      <c r="I28" s="184">
        <v>44043</v>
      </c>
      <c r="J28" s="185">
        <v>0.08</v>
      </c>
      <c r="K28" s="186">
        <v>86417.86</v>
      </c>
      <c r="L28" s="178"/>
      <c r="M28" s="193" t="s">
        <v>811</v>
      </c>
    </row>
    <row r="29" spans="1:13" s="187" customFormat="1" ht="24">
      <c r="A29" s="177">
        <v>41</v>
      </c>
      <c r="B29" s="178">
        <v>0</v>
      </c>
      <c r="C29" s="179">
        <v>2019</v>
      </c>
      <c r="D29" s="180"/>
      <c r="E29" s="181" t="s">
        <v>46</v>
      </c>
      <c r="F29" s="182" t="s">
        <v>47</v>
      </c>
      <c r="G29" s="195">
        <v>1678571.43</v>
      </c>
      <c r="H29" s="184">
        <v>43891</v>
      </c>
      <c r="I29" s="182"/>
      <c r="J29" s="185">
        <v>0.3</v>
      </c>
      <c r="K29" s="196">
        <v>0</v>
      </c>
      <c r="L29" s="178"/>
      <c r="M29" s="193" t="s">
        <v>812</v>
      </c>
    </row>
    <row r="30" spans="1:13" ht="24">
      <c r="E30" s="77" t="s">
        <v>48</v>
      </c>
      <c r="G30" s="61">
        <f>SUM(G14:G29)</f>
        <v>27610000.009999998</v>
      </c>
      <c r="K30" s="61">
        <f>SUM(K16:K29)</f>
        <v>2814774.2499999995</v>
      </c>
      <c r="M30" s="98"/>
    </row>
    <row r="31" spans="1:13">
      <c r="E31" s="77"/>
      <c r="G31" s="59"/>
      <c r="K31" s="49"/>
      <c r="M31" s="98"/>
    </row>
    <row r="32" spans="1:13">
      <c r="E32" s="77"/>
      <c r="G32" s="59"/>
      <c r="K32" s="49"/>
      <c r="M32" s="98"/>
    </row>
    <row r="33" spans="1:13">
      <c r="E33" s="77"/>
      <c r="G33" s="59"/>
      <c r="K33" s="49"/>
      <c r="M33" s="98"/>
    </row>
    <row r="34" spans="1:13">
      <c r="D34" s="12" t="s">
        <v>49</v>
      </c>
      <c r="G34" s="59"/>
      <c r="K34" s="49"/>
      <c r="M34" s="98"/>
    </row>
    <row r="35" spans="1:13" ht="36">
      <c r="C35" s="48">
        <v>2019</v>
      </c>
      <c r="D35" s="12"/>
      <c r="E35" s="78" t="s">
        <v>788</v>
      </c>
      <c r="F35" s="48" t="s">
        <v>22</v>
      </c>
      <c r="G35" s="60">
        <v>16478571.43</v>
      </c>
      <c r="M35" s="98"/>
    </row>
    <row r="36" spans="1:13" ht="24">
      <c r="C36" s="48">
        <v>2019</v>
      </c>
      <c r="D36" s="12"/>
      <c r="E36" s="78" t="s">
        <v>787</v>
      </c>
      <c r="F36" s="48" t="s">
        <v>39</v>
      </c>
      <c r="G36" s="60">
        <v>2000000</v>
      </c>
      <c r="M36" s="98"/>
    </row>
    <row r="37" spans="1:13">
      <c r="A37" s="5">
        <v>5</v>
      </c>
      <c r="C37" s="44">
        <v>2019</v>
      </c>
      <c r="D37" s="3"/>
      <c r="E37" s="78" t="s">
        <v>50</v>
      </c>
      <c r="G37" s="60">
        <v>58000000</v>
      </c>
      <c r="K37" s="74">
        <f>42809961.79+841170.48+845375.1+894934.12+28861.95+62401.31+206387.38+39796.81+916648.07+845812.23+738127.18+4017.12+8117.22+924765.3</f>
        <v>49166376.059999995</v>
      </c>
      <c r="M37" s="98"/>
    </row>
    <row r="38" spans="1:13">
      <c r="A38" s="5">
        <v>8</v>
      </c>
      <c r="C38" s="44">
        <v>2019</v>
      </c>
      <c r="D38" s="11"/>
      <c r="E38" s="42" t="s">
        <v>51</v>
      </c>
      <c r="F38" s="48" t="s">
        <v>52</v>
      </c>
      <c r="G38" s="46">
        <v>500000</v>
      </c>
      <c r="M38" s="98"/>
    </row>
    <row r="39" spans="1:13" ht="24">
      <c r="A39" s="5">
        <v>9</v>
      </c>
      <c r="C39" s="44">
        <v>2019</v>
      </c>
      <c r="D39" s="11"/>
      <c r="E39" s="42" t="s">
        <v>53</v>
      </c>
      <c r="F39" s="48" t="s">
        <v>54</v>
      </c>
      <c r="G39" s="46">
        <v>2500000</v>
      </c>
      <c r="M39" s="98"/>
    </row>
    <row r="40" spans="1:13" s="166" customFormat="1" ht="23.25" customHeight="1">
      <c r="A40" s="191">
        <v>11</v>
      </c>
      <c r="B40" s="166" t="s">
        <v>55</v>
      </c>
      <c r="C40" s="167">
        <v>2019</v>
      </c>
      <c r="D40" s="167"/>
      <c r="E40" s="169" t="s">
        <v>56</v>
      </c>
      <c r="F40" s="188" t="s">
        <v>42</v>
      </c>
      <c r="G40" s="171">
        <v>20000000</v>
      </c>
      <c r="H40" s="172">
        <v>43512</v>
      </c>
      <c r="I40" s="172">
        <v>43951</v>
      </c>
      <c r="J40" s="173">
        <v>0.75</v>
      </c>
      <c r="K40" s="174">
        <v>10007792.960000001</v>
      </c>
      <c r="M40" s="190" t="s">
        <v>813</v>
      </c>
    </row>
    <row r="41" spans="1:13" s="178" customFormat="1" ht="12" customHeight="1">
      <c r="A41" s="197">
        <v>12</v>
      </c>
      <c r="B41" s="178" t="s">
        <v>57</v>
      </c>
      <c r="C41" s="179">
        <v>2019</v>
      </c>
      <c r="D41" s="179"/>
      <c r="E41" s="181" t="s">
        <v>58</v>
      </c>
      <c r="F41" s="182" t="s">
        <v>22</v>
      </c>
      <c r="G41" s="183">
        <v>20000000</v>
      </c>
      <c r="H41" s="184">
        <v>43539</v>
      </c>
      <c r="I41" s="184">
        <v>44074</v>
      </c>
      <c r="J41" s="185">
        <v>0.4</v>
      </c>
      <c r="K41" s="186">
        <v>8057412.1200000001</v>
      </c>
      <c r="M41" s="192" t="s">
        <v>814</v>
      </c>
    </row>
    <row r="42" spans="1:13" s="166" customFormat="1" ht="36.75" customHeight="1">
      <c r="A42" s="191">
        <v>13</v>
      </c>
      <c r="B42" s="166" t="s">
        <v>59</v>
      </c>
      <c r="C42" s="167">
        <v>2019</v>
      </c>
      <c r="D42" s="167"/>
      <c r="E42" s="169" t="s">
        <v>60</v>
      </c>
      <c r="F42" s="170" t="s">
        <v>22</v>
      </c>
      <c r="G42" s="171">
        <v>9000000</v>
      </c>
      <c r="H42" s="172">
        <v>43469</v>
      </c>
      <c r="I42" s="172">
        <v>43921</v>
      </c>
      <c r="J42" s="173">
        <v>0.99</v>
      </c>
      <c r="K42" s="174">
        <v>2731842.29</v>
      </c>
      <c r="M42" s="190" t="s">
        <v>815</v>
      </c>
    </row>
    <row r="43" spans="1:13" s="166" customFormat="1" ht="24">
      <c r="A43" s="191">
        <v>14</v>
      </c>
      <c r="B43" s="166" t="s">
        <v>61</v>
      </c>
      <c r="C43" s="167">
        <v>2019</v>
      </c>
      <c r="D43" s="167"/>
      <c r="E43" s="169" t="s">
        <v>62</v>
      </c>
      <c r="F43" s="188" t="s">
        <v>42</v>
      </c>
      <c r="G43" s="171">
        <v>2000000</v>
      </c>
      <c r="H43" s="172">
        <v>43540</v>
      </c>
      <c r="I43" s="172">
        <v>43830</v>
      </c>
      <c r="J43" s="173">
        <v>1</v>
      </c>
      <c r="K43" s="174">
        <v>1138792.68</v>
      </c>
      <c r="M43" s="190" t="s">
        <v>804</v>
      </c>
    </row>
    <row r="44" spans="1:13" s="166" customFormat="1">
      <c r="A44" s="191">
        <v>15</v>
      </c>
      <c r="B44" s="166" t="s">
        <v>63</v>
      </c>
      <c r="C44" s="167">
        <v>2019</v>
      </c>
      <c r="D44" s="167"/>
      <c r="E44" s="169" t="s">
        <v>64</v>
      </c>
      <c r="F44" s="188" t="s">
        <v>65</v>
      </c>
      <c r="G44" s="171">
        <v>2000000</v>
      </c>
      <c r="H44" s="172">
        <v>43471</v>
      </c>
      <c r="I44" s="172">
        <v>43876</v>
      </c>
      <c r="J44" s="173">
        <v>1</v>
      </c>
      <c r="K44" s="174">
        <v>1089250.3799999999</v>
      </c>
      <c r="M44" s="190" t="s">
        <v>816</v>
      </c>
    </row>
    <row r="45" spans="1:13" s="178" customFormat="1" ht="24">
      <c r="A45" s="197">
        <v>16</v>
      </c>
      <c r="B45" s="178" t="s">
        <v>66</v>
      </c>
      <c r="C45" s="179">
        <v>2019</v>
      </c>
      <c r="D45" s="179"/>
      <c r="E45" s="181" t="s">
        <v>67</v>
      </c>
      <c r="F45" s="194" t="s">
        <v>44</v>
      </c>
      <c r="G45" s="183">
        <v>3000000</v>
      </c>
      <c r="H45" s="184">
        <v>43662</v>
      </c>
      <c r="I45" s="184">
        <v>43921</v>
      </c>
      <c r="J45" s="185">
        <v>0.8</v>
      </c>
      <c r="K45" s="186">
        <v>1050985.3799999999</v>
      </c>
      <c r="M45" s="192"/>
    </row>
    <row r="46" spans="1:13" ht="24">
      <c r="A46" s="5">
        <v>17</v>
      </c>
      <c r="B46" s="41" t="s">
        <v>792</v>
      </c>
      <c r="C46" s="44">
        <v>2019</v>
      </c>
      <c r="D46" s="11"/>
      <c r="E46" s="45" t="s">
        <v>68</v>
      </c>
      <c r="F46" s="50"/>
      <c r="G46" s="46">
        <v>2387650.4900000002</v>
      </c>
      <c r="M46" s="146"/>
    </row>
    <row r="47" spans="1:13" s="166" customFormat="1" ht="24">
      <c r="A47" s="191">
        <v>30</v>
      </c>
      <c r="B47" s="166" t="s">
        <v>69</v>
      </c>
      <c r="C47" s="167">
        <v>2019</v>
      </c>
      <c r="D47" s="167"/>
      <c r="E47" s="169" t="s">
        <v>70</v>
      </c>
      <c r="F47" s="170" t="s">
        <v>22</v>
      </c>
      <c r="G47" s="171">
        <v>1678571.43</v>
      </c>
      <c r="H47" s="172">
        <v>43632</v>
      </c>
      <c r="I47" s="172">
        <v>43982</v>
      </c>
      <c r="J47" s="173">
        <v>0.8</v>
      </c>
      <c r="K47" s="174">
        <v>1249810.6000000001</v>
      </c>
      <c r="M47" s="198" t="s">
        <v>817</v>
      </c>
    </row>
    <row r="48" spans="1:13" ht="24">
      <c r="A48" s="5">
        <v>42</v>
      </c>
      <c r="B48" s="41">
        <v>0</v>
      </c>
      <c r="C48" s="44">
        <v>2019</v>
      </c>
      <c r="D48" s="11"/>
      <c r="E48" s="42" t="s">
        <v>71</v>
      </c>
      <c r="G48" s="46">
        <v>10877134.99</v>
      </c>
      <c r="K48" s="39">
        <v>0</v>
      </c>
      <c r="M48" s="98"/>
    </row>
    <row r="49" spans="1:13" ht="24">
      <c r="A49" s="5">
        <v>43</v>
      </c>
      <c r="C49" s="44"/>
      <c r="D49" s="3"/>
      <c r="E49" s="45" t="s">
        <v>72</v>
      </c>
      <c r="F49" s="46"/>
      <c r="G49" s="46"/>
      <c r="M49" s="98"/>
    </row>
    <row r="50" spans="1:13">
      <c r="A50" s="5">
        <v>44</v>
      </c>
      <c r="C50" s="44"/>
      <c r="D50" s="11"/>
      <c r="E50" s="45" t="s">
        <v>73</v>
      </c>
      <c r="G50" s="46">
        <v>15000000</v>
      </c>
      <c r="K50" s="39">
        <v>0</v>
      </c>
      <c r="M50" s="98"/>
    </row>
    <row r="51" spans="1:13">
      <c r="A51" s="5">
        <v>45</v>
      </c>
      <c r="C51" s="44"/>
      <c r="D51" s="11"/>
      <c r="E51" s="45" t="s">
        <v>74</v>
      </c>
      <c r="G51" s="46">
        <v>12000000</v>
      </c>
      <c r="K51" s="39">
        <v>0</v>
      </c>
      <c r="M51" s="98"/>
    </row>
    <row r="52" spans="1:13" ht="24">
      <c r="A52" s="5">
        <v>46</v>
      </c>
      <c r="C52" s="44"/>
      <c r="D52" s="11"/>
      <c r="E52" s="45" t="s">
        <v>75</v>
      </c>
      <c r="G52" s="46">
        <v>3594500</v>
      </c>
      <c r="K52" s="39">
        <v>0</v>
      </c>
      <c r="M52" s="98"/>
    </row>
    <row r="53" spans="1:13">
      <c r="A53" s="5">
        <v>47</v>
      </c>
      <c r="C53" s="44"/>
      <c r="D53" s="11"/>
      <c r="E53" s="45" t="s">
        <v>76</v>
      </c>
      <c r="G53" s="46">
        <v>4400000</v>
      </c>
      <c r="K53" s="39">
        <v>0</v>
      </c>
      <c r="M53" s="98"/>
    </row>
    <row r="54" spans="1:13">
      <c r="A54" s="5">
        <v>52</v>
      </c>
      <c r="C54" s="44">
        <v>2019</v>
      </c>
      <c r="D54" s="11"/>
      <c r="E54" s="42" t="s">
        <v>77</v>
      </c>
      <c r="G54" s="46">
        <v>2000000</v>
      </c>
      <c r="K54" s="39">
        <v>0</v>
      </c>
      <c r="M54" s="98"/>
    </row>
    <row r="55" spans="1:13" ht="24">
      <c r="E55" s="77" t="s">
        <v>78</v>
      </c>
      <c r="G55" s="61">
        <f>SUM(G35:G54)</f>
        <v>187416428.34000003</v>
      </c>
      <c r="K55" s="61">
        <f>SUM(K37:K54)</f>
        <v>74492262.469999999</v>
      </c>
      <c r="M55" s="98"/>
    </row>
    <row r="56" spans="1:13">
      <c r="E56" s="77"/>
      <c r="G56" s="59"/>
      <c r="K56" s="59"/>
      <c r="M56" s="98"/>
    </row>
    <row r="57" spans="1:13">
      <c r="E57" s="77"/>
      <c r="G57" s="59"/>
      <c r="K57" s="49"/>
      <c r="M57" s="98"/>
    </row>
    <row r="58" spans="1:13">
      <c r="D58" s="12" t="s">
        <v>79</v>
      </c>
      <c r="G58" s="59"/>
      <c r="K58" s="49"/>
      <c r="M58" s="98"/>
    </row>
    <row r="59" spans="1:13" s="166" customFormat="1" ht="36">
      <c r="A59" s="191">
        <v>19</v>
      </c>
      <c r="B59" s="166" t="s">
        <v>80</v>
      </c>
      <c r="C59" s="167">
        <v>2019</v>
      </c>
      <c r="D59" s="167"/>
      <c r="E59" s="169" t="s">
        <v>81</v>
      </c>
      <c r="F59" s="188" t="s">
        <v>82</v>
      </c>
      <c r="G59" s="171">
        <v>400000</v>
      </c>
      <c r="H59" s="172">
        <v>43662</v>
      </c>
      <c r="I59" s="172">
        <v>43921</v>
      </c>
      <c r="J59" s="173">
        <v>0.97</v>
      </c>
      <c r="K59" s="174">
        <v>223061.75</v>
      </c>
      <c r="M59" s="190" t="s">
        <v>818</v>
      </c>
    </row>
    <row r="60" spans="1:13" s="166" customFormat="1" ht="24">
      <c r="A60" s="191">
        <v>21</v>
      </c>
      <c r="B60" s="166" t="s">
        <v>83</v>
      </c>
      <c r="C60" s="167">
        <v>2019</v>
      </c>
      <c r="D60" s="167"/>
      <c r="E60" s="169" t="s">
        <v>84</v>
      </c>
      <c r="F60" s="170" t="s">
        <v>22</v>
      </c>
      <c r="G60" s="171">
        <v>400000</v>
      </c>
      <c r="H60" s="172">
        <v>43471</v>
      </c>
      <c r="I60" s="172">
        <v>43708</v>
      </c>
      <c r="J60" s="173">
        <v>1</v>
      </c>
      <c r="K60" s="174">
        <v>331852.13</v>
      </c>
      <c r="M60" s="190" t="s">
        <v>804</v>
      </c>
    </row>
    <row r="61" spans="1:13" ht="12" customHeight="1">
      <c r="A61" s="5">
        <v>49</v>
      </c>
      <c r="C61" s="44">
        <v>2019</v>
      </c>
      <c r="D61" s="11"/>
      <c r="E61" s="42" t="s">
        <v>85</v>
      </c>
      <c r="G61" s="46">
        <v>5000000</v>
      </c>
      <c r="K61" s="39">
        <v>0</v>
      </c>
      <c r="M61" s="146"/>
    </row>
    <row r="62" spans="1:13">
      <c r="A62" s="5">
        <v>50</v>
      </c>
      <c r="C62" s="44">
        <v>2019</v>
      </c>
      <c r="D62" s="11"/>
      <c r="E62" s="42" t="s">
        <v>86</v>
      </c>
      <c r="G62" s="46">
        <v>2000000</v>
      </c>
      <c r="K62" s="39">
        <v>0</v>
      </c>
      <c r="M62" s="98"/>
    </row>
    <row r="63" spans="1:13" ht="24" customHeight="1">
      <c r="E63" s="77" t="s">
        <v>87</v>
      </c>
      <c r="G63" s="61">
        <f>SUM(G59:G62)</f>
        <v>7800000</v>
      </c>
      <c r="K63" s="61">
        <f>SUM(K59:K62)</f>
        <v>554913.88</v>
      </c>
      <c r="M63" s="98"/>
    </row>
    <row r="64" spans="1:13" s="24" customFormat="1" ht="13.5" customHeight="1">
      <c r="A64" s="22"/>
      <c r="B64" s="28"/>
      <c r="C64" s="29"/>
      <c r="D64" s="23"/>
      <c r="E64" s="27"/>
      <c r="F64" s="38"/>
      <c r="G64" s="31"/>
      <c r="H64" s="48"/>
      <c r="I64" s="48"/>
      <c r="J64" s="49"/>
      <c r="K64" s="39"/>
      <c r="L64" s="28"/>
      <c r="M64" s="145"/>
    </row>
    <row r="65" spans="1:13" s="34" customFormat="1" ht="13.5" thickBot="1">
      <c r="A65" s="32">
        <v>53</v>
      </c>
      <c r="B65" s="79"/>
      <c r="C65" s="92"/>
      <c r="D65" s="33" t="s">
        <v>88</v>
      </c>
      <c r="E65" s="81"/>
      <c r="F65" s="53"/>
      <c r="G65" s="62">
        <f>+G63+G55+G30</f>
        <v>222826428.35000002</v>
      </c>
      <c r="H65" s="158"/>
      <c r="I65" s="158"/>
      <c r="J65" s="155"/>
      <c r="K65" s="75">
        <f>+K63+K55+K30</f>
        <v>77861950.599999994</v>
      </c>
      <c r="L65" s="79"/>
      <c r="M65" s="147"/>
    </row>
    <row r="66" spans="1:13" s="24" customFormat="1" ht="12.75" thickTop="1">
      <c r="A66" s="22">
        <v>54</v>
      </c>
      <c r="B66" s="28"/>
      <c r="C66" s="29"/>
      <c r="D66" s="25"/>
      <c r="E66" s="80"/>
      <c r="F66" s="38"/>
      <c r="G66" s="63"/>
      <c r="H66" s="48"/>
      <c r="I66" s="48"/>
      <c r="J66" s="49"/>
      <c r="K66" s="49"/>
      <c r="L66" s="28"/>
      <c r="M66" s="145"/>
    </row>
    <row r="67" spans="1:13" s="24" customFormat="1">
      <c r="A67" s="22">
        <v>55</v>
      </c>
      <c r="B67" s="28"/>
      <c r="C67" s="29"/>
      <c r="D67" s="25"/>
      <c r="E67" s="80"/>
      <c r="F67" s="38"/>
      <c r="G67" s="63"/>
      <c r="H67" s="48"/>
      <c r="I67" s="48"/>
      <c r="J67" s="49"/>
      <c r="K67" s="49"/>
      <c r="L67" s="28"/>
      <c r="M67" s="145"/>
    </row>
    <row r="68" spans="1:13" s="24" customFormat="1">
      <c r="A68" s="22"/>
      <c r="B68" s="28"/>
      <c r="C68" s="29"/>
      <c r="D68" s="25"/>
      <c r="E68" s="80"/>
      <c r="F68" s="38"/>
      <c r="G68" s="63"/>
      <c r="H68" s="48"/>
      <c r="I68" s="48"/>
      <c r="J68" s="49"/>
      <c r="K68" s="49"/>
      <c r="L68" s="28"/>
      <c r="M68" s="145"/>
    </row>
    <row r="69" spans="1:13" s="24" customFormat="1">
      <c r="A69" s="22"/>
      <c r="B69" s="28"/>
      <c r="C69" s="29"/>
      <c r="D69" s="25"/>
      <c r="E69" s="80"/>
      <c r="F69" s="38"/>
      <c r="G69" s="63"/>
      <c r="H69" s="48"/>
      <c r="I69" s="48"/>
      <c r="J69" s="49"/>
      <c r="K69" s="49"/>
      <c r="L69" s="28"/>
      <c r="M69" s="145"/>
    </row>
    <row r="70" spans="1:13" s="24" customFormat="1">
      <c r="A70" s="22"/>
      <c r="B70" s="28"/>
      <c r="C70" s="29"/>
      <c r="D70" s="25"/>
      <c r="E70" s="80"/>
      <c r="F70" s="38"/>
      <c r="G70" s="63"/>
      <c r="H70" s="48"/>
      <c r="I70" s="48"/>
      <c r="J70" s="49"/>
      <c r="K70" s="49"/>
      <c r="L70" s="28"/>
      <c r="M70" s="145"/>
    </row>
    <row r="71" spans="1:13" s="35" customFormat="1" ht="15.75">
      <c r="A71" s="35">
        <v>56</v>
      </c>
      <c r="B71" s="90"/>
      <c r="C71" s="461" t="s">
        <v>89</v>
      </c>
      <c r="D71" s="461"/>
      <c r="E71" s="461"/>
      <c r="F71" s="461"/>
      <c r="G71" s="461"/>
      <c r="H71" s="461"/>
      <c r="I71" s="461"/>
      <c r="J71" s="461"/>
      <c r="K71" s="461"/>
      <c r="L71" s="461"/>
      <c r="M71" s="461"/>
    </row>
    <row r="72" spans="1:13" s="24" customFormat="1" ht="5.25" customHeight="1">
      <c r="A72" s="22">
        <v>57</v>
      </c>
      <c r="B72" s="28"/>
      <c r="C72" s="38"/>
      <c r="D72" s="26"/>
      <c r="E72" s="30"/>
      <c r="F72" s="29"/>
      <c r="G72" s="64"/>
      <c r="H72" s="44"/>
      <c r="I72" s="44"/>
      <c r="J72" s="49"/>
      <c r="K72" s="49"/>
      <c r="L72" s="37"/>
      <c r="M72" s="145"/>
    </row>
    <row r="73" spans="1:13" s="24" customFormat="1" ht="5.25" customHeight="1">
      <c r="A73" s="22"/>
      <c r="B73" s="28"/>
      <c r="C73" s="38"/>
      <c r="D73" s="26"/>
      <c r="E73" s="30"/>
      <c r="F73" s="29"/>
      <c r="G73" s="64"/>
      <c r="H73" s="44"/>
      <c r="I73" s="44"/>
      <c r="J73" s="49"/>
      <c r="K73" s="49"/>
      <c r="L73" s="37"/>
      <c r="M73" s="145"/>
    </row>
    <row r="74" spans="1:13" s="24" customFormat="1" ht="12.75" customHeight="1">
      <c r="A74" s="22"/>
      <c r="B74" s="28"/>
      <c r="C74" s="38"/>
      <c r="D74" s="36" t="s">
        <v>15</v>
      </c>
      <c r="E74" s="80"/>
      <c r="F74" s="38"/>
      <c r="G74" s="65"/>
      <c r="H74" s="48"/>
      <c r="I74" s="48"/>
      <c r="J74" s="49"/>
      <c r="K74" s="49"/>
      <c r="L74" s="28"/>
      <c r="M74" s="145"/>
    </row>
    <row r="75" spans="1:13">
      <c r="A75" s="5">
        <v>63</v>
      </c>
      <c r="C75" s="48">
        <v>2011</v>
      </c>
      <c r="E75" s="45" t="s">
        <v>90</v>
      </c>
      <c r="F75" s="50" t="s">
        <v>91</v>
      </c>
      <c r="G75" s="40">
        <v>114000</v>
      </c>
      <c r="H75" s="47">
        <v>40695</v>
      </c>
      <c r="I75" s="47">
        <v>41274</v>
      </c>
      <c r="J75" s="49">
        <v>1</v>
      </c>
      <c r="K75" s="39">
        <f>114000-33582</f>
        <v>80418</v>
      </c>
      <c r="M75" s="98"/>
    </row>
    <row r="76" spans="1:13" s="176" customFormat="1" ht="48.75" customHeight="1">
      <c r="A76" s="165">
        <v>66</v>
      </c>
      <c r="B76" s="199" t="s">
        <v>92</v>
      </c>
      <c r="C76" s="170">
        <v>2012</v>
      </c>
      <c r="D76" s="200"/>
      <c r="E76" s="169" t="s">
        <v>93</v>
      </c>
      <c r="F76" s="188" t="s">
        <v>52</v>
      </c>
      <c r="G76" s="201">
        <v>535115.82999999996</v>
      </c>
      <c r="H76" s="202">
        <v>41487</v>
      </c>
      <c r="I76" s="202">
        <v>41713</v>
      </c>
      <c r="J76" s="203">
        <v>1</v>
      </c>
      <c r="K76" s="204">
        <v>495907.52</v>
      </c>
      <c r="L76" s="205"/>
      <c r="M76" s="190" t="s">
        <v>819</v>
      </c>
    </row>
    <row r="77" spans="1:13" s="176" customFormat="1" ht="57.75" customHeight="1">
      <c r="A77" s="165">
        <v>67</v>
      </c>
      <c r="B77" s="199" t="s">
        <v>94</v>
      </c>
      <c r="C77" s="170">
        <v>2013</v>
      </c>
      <c r="D77" s="200"/>
      <c r="E77" s="205" t="s">
        <v>95</v>
      </c>
      <c r="F77" s="188" t="s">
        <v>96</v>
      </c>
      <c r="G77" s="206">
        <v>3000000</v>
      </c>
      <c r="H77" s="207">
        <v>41351</v>
      </c>
      <c r="I77" s="172">
        <v>42154</v>
      </c>
      <c r="J77" s="173">
        <v>1</v>
      </c>
      <c r="K77" s="174">
        <f>2661470.08+7000</f>
        <v>2668470.08</v>
      </c>
      <c r="L77" s="166"/>
      <c r="M77" s="198" t="s">
        <v>820</v>
      </c>
    </row>
    <row r="78" spans="1:13" s="176" customFormat="1" ht="23.25" customHeight="1">
      <c r="A78" s="165">
        <v>68</v>
      </c>
      <c r="B78" s="199" t="s">
        <v>97</v>
      </c>
      <c r="C78" s="170">
        <v>2013</v>
      </c>
      <c r="D78" s="200"/>
      <c r="E78" s="205" t="s">
        <v>98</v>
      </c>
      <c r="F78" s="198" t="s">
        <v>99</v>
      </c>
      <c r="G78" s="208">
        <f>8100+3000000</f>
        <v>3008100</v>
      </c>
      <c r="H78" s="209">
        <v>41548</v>
      </c>
      <c r="I78" s="210">
        <v>42916</v>
      </c>
      <c r="J78" s="211">
        <v>1</v>
      </c>
      <c r="K78" s="212">
        <v>2783489.42</v>
      </c>
      <c r="L78" s="166"/>
      <c r="M78" s="198" t="s">
        <v>821</v>
      </c>
    </row>
    <row r="79" spans="1:13" s="41" customFormat="1" ht="36.950000000000003" customHeight="1">
      <c r="A79" s="43">
        <v>69</v>
      </c>
      <c r="B79" s="95" t="s">
        <v>100</v>
      </c>
      <c r="C79" s="48">
        <v>2013</v>
      </c>
      <c r="E79" s="240" t="s">
        <v>101</v>
      </c>
      <c r="F79" s="50" t="s">
        <v>52</v>
      </c>
      <c r="G79" s="60">
        <f>104400+3000000</f>
        <v>3104400</v>
      </c>
      <c r="H79" s="100">
        <v>41596</v>
      </c>
      <c r="I79" s="100">
        <v>44196</v>
      </c>
      <c r="J79" s="49">
        <v>0.02</v>
      </c>
      <c r="K79" s="39">
        <v>77968.679999999993</v>
      </c>
      <c r="M79" s="98" t="s">
        <v>102</v>
      </c>
    </row>
    <row r="80" spans="1:13" ht="24">
      <c r="A80" s="5">
        <v>70</v>
      </c>
      <c r="B80" s="95" t="s">
        <v>103</v>
      </c>
      <c r="C80" s="48">
        <v>2013</v>
      </c>
      <c r="E80" s="240" t="s">
        <v>104</v>
      </c>
      <c r="F80" s="50" t="s">
        <v>22</v>
      </c>
      <c r="G80" s="60">
        <v>568710</v>
      </c>
      <c r="H80" s="100">
        <v>42552</v>
      </c>
      <c r="I80" s="100">
        <v>42947</v>
      </c>
      <c r="J80" s="49">
        <v>1</v>
      </c>
      <c r="K80" s="39">
        <v>468013.78</v>
      </c>
      <c r="M80" s="146"/>
    </row>
    <row r="81" spans="1:13" s="41" customFormat="1" ht="24">
      <c r="A81" s="43">
        <v>82</v>
      </c>
      <c r="B81" s="95" t="s">
        <v>105</v>
      </c>
      <c r="C81" s="48">
        <v>2015</v>
      </c>
      <c r="E81" s="241" t="s">
        <v>106</v>
      </c>
      <c r="F81" s="50" t="s">
        <v>107</v>
      </c>
      <c r="G81" s="60">
        <v>800000</v>
      </c>
      <c r="H81" s="99">
        <v>42371</v>
      </c>
      <c r="I81" s="124">
        <v>43769</v>
      </c>
      <c r="J81" s="49">
        <v>1</v>
      </c>
      <c r="K81" s="95">
        <v>602620.16000000003</v>
      </c>
      <c r="M81" s="148"/>
    </row>
    <row r="82" spans="1:13">
      <c r="A82" s="5">
        <v>83</v>
      </c>
      <c r="B82" s="41" t="s">
        <v>108</v>
      </c>
      <c r="C82" s="48">
        <v>2015</v>
      </c>
      <c r="E82" s="242" t="s">
        <v>109</v>
      </c>
      <c r="F82" s="44" t="s">
        <v>22</v>
      </c>
      <c r="G82" s="60">
        <v>770000</v>
      </c>
      <c r="H82" s="104">
        <v>42384</v>
      </c>
      <c r="I82" s="99">
        <v>43190</v>
      </c>
      <c r="J82" s="49">
        <v>1</v>
      </c>
      <c r="K82" s="39">
        <v>542396.04</v>
      </c>
      <c r="L82" s="69"/>
      <c r="M82" s="146"/>
    </row>
    <row r="83" spans="1:13" s="41" customFormat="1">
      <c r="A83" s="43">
        <v>84</v>
      </c>
      <c r="B83" s="41" t="s">
        <v>110</v>
      </c>
      <c r="C83" s="48">
        <v>2015</v>
      </c>
      <c r="E83" s="242" t="s">
        <v>111</v>
      </c>
      <c r="F83" s="44" t="s">
        <v>52</v>
      </c>
      <c r="G83" s="60">
        <v>2000000</v>
      </c>
      <c r="H83" s="47">
        <v>43475</v>
      </c>
      <c r="I83" s="99">
        <v>44196</v>
      </c>
      <c r="J83" s="49">
        <v>0.95</v>
      </c>
      <c r="K83" s="39">
        <v>1716184.88</v>
      </c>
      <c r="L83" s="69"/>
      <c r="M83" s="146"/>
    </row>
    <row r="84" spans="1:13" s="41" customFormat="1" ht="24">
      <c r="A84" s="43">
        <v>96</v>
      </c>
      <c r="B84" s="95" t="s">
        <v>112</v>
      </c>
      <c r="C84" s="48">
        <v>2015</v>
      </c>
      <c r="E84" s="241" t="s">
        <v>113</v>
      </c>
      <c r="F84" s="44" t="s">
        <v>114</v>
      </c>
      <c r="G84" s="60">
        <v>303389.8</v>
      </c>
      <c r="H84" s="104">
        <v>42782</v>
      </c>
      <c r="I84" s="99">
        <v>44196</v>
      </c>
      <c r="J84" s="49">
        <v>0.5</v>
      </c>
      <c r="K84" s="39">
        <v>206913.03</v>
      </c>
      <c r="L84" s="69"/>
      <c r="M84" s="146" t="s">
        <v>797</v>
      </c>
    </row>
    <row r="85" spans="1:13" ht="36">
      <c r="A85" s="5">
        <v>98</v>
      </c>
      <c r="B85" s="95" t="s">
        <v>115</v>
      </c>
      <c r="C85" s="44">
        <v>2016</v>
      </c>
      <c r="D85" s="11"/>
      <c r="E85" s="242" t="s">
        <v>116</v>
      </c>
      <c r="F85" s="44" t="s">
        <v>44</v>
      </c>
      <c r="G85" s="60">
        <v>500000</v>
      </c>
      <c r="H85" s="100">
        <v>42629</v>
      </c>
      <c r="I85" s="100">
        <v>42916</v>
      </c>
      <c r="J85" s="49">
        <v>1</v>
      </c>
      <c r="K85" s="39">
        <v>320188.77</v>
      </c>
      <c r="L85" s="60"/>
      <c r="M85" s="146"/>
    </row>
    <row r="86" spans="1:13" s="41" customFormat="1" ht="48">
      <c r="A86" s="43">
        <v>106</v>
      </c>
      <c r="B86" s="95" t="s">
        <v>117</v>
      </c>
      <c r="C86" s="44">
        <v>2016</v>
      </c>
      <c r="D86" s="44"/>
      <c r="E86" s="243" t="s">
        <v>118</v>
      </c>
      <c r="F86" s="105" t="s">
        <v>119</v>
      </c>
      <c r="G86" s="60">
        <v>2000000</v>
      </c>
      <c r="H86" s="100">
        <v>42741</v>
      </c>
      <c r="I86" s="100">
        <v>44196</v>
      </c>
      <c r="J86" s="244">
        <v>0.51700000000000002</v>
      </c>
      <c r="K86" s="39">
        <v>1442480.16</v>
      </c>
      <c r="L86" s="60"/>
      <c r="M86" s="146" t="s">
        <v>786</v>
      </c>
    </row>
    <row r="87" spans="1:13">
      <c r="A87" s="5">
        <v>107</v>
      </c>
      <c r="B87" s="95" t="s">
        <v>120</v>
      </c>
      <c r="C87" s="44">
        <v>2016</v>
      </c>
      <c r="D87" s="11"/>
      <c r="E87" s="243" t="s">
        <v>121</v>
      </c>
      <c r="F87" s="44" t="s">
        <v>122</v>
      </c>
      <c r="G87" s="60">
        <v>975000</v>
      </c>
      <c r="H87" s="100">
        <v>43055</v>
      </c>
      <c r="I87" s="100">
        <v>43555</v>
      </c>
      <c r="J87" s="49">
        <v>1</v>
      </c>
      <c r="K87" s="107">
        <v>764122.65</v>
      </c>
      <c r="L87" s="60"/>
      <c r="M87" s="146"/>
    </row>
    <row r="88" spans="1:13" ht="24">
      <c r="A88" s="5">
        <v>108</v>
      </c>
      <c r="B88" s="95" t="s">
        <v>123</v>
      </c>
      <c r="C88" s="44">
        <v>2016</v>
      </c>
      <c r="D88" s="11"/>
      <c r="E88" s="243" t="s">
        <v>124</v>
      </c>
      <c r="F88" s="44" t="s">
        <v>125</v>
      </c>
      <c r="G88" s="60">
        <v>500000</v>
      </c>
      <c r="H88" s="100">
        <v>42659</v>
      </c>
      <c r="I88" s="100">
        <v>43251</v>
      </c>
      <c r="J88" s="49">
        <v>1</v>
      </c>
      <c r="K88" s="39">
        <v>352817.03</v>
      </c>
      <c r="L88" s="60"/>
      <c r="M88" s="98"/>
    </row>
    <row r="89" spans="1:13" ht="30" customHeight="1">
      <c r="A89" s="5">
        <v>109</v>
      </c>
      <c r="B89" s="95" t="s">
        <v>126</v>
      </c>
      <c r="C89" s="44">
        <v>2016</v>
      </c>
      <c r="D89" s="11"/>
      <c r="E89" s="243" t="s">
        <v>127</v>
      </c>
      <c r="F89" s="44" t="s">
        <v>128</v>
      </c>
      <c r="G89" s="60">
        <v>1000000</v>
      </c>
      <c r="H89" s="100">
        <v>42705</v>
      </c>
      <c r="I89" s="100">
        <v>43434</v>
      </c>
      <c r="J89" s="49">
        <v>1</v>
      </c>
      <c r="K89" s="39">
        <v>783751.69</v>
      </c>
      <c r="L89" s="60"/>
      <c r="M89" s="98"/>
    </row>
    <row r="90" spans="1:13" ht="19.5" customHeight="1">
      <c r="A90" s="5">
        <v>110</v>
      </c>
      <c r="B90" s="95" t="s">
        <v>129</v>
      </c>
      <c r="C90" s="44">
        <v>2016</v>
      </c>
      <c r="D90" s="11"/>
      <c r="E90" s="243" t="s">
        <v>130</v>
      </c>
      <c r="F90" s="44" t="s">
        <v>122</v>
      </c>
      <c r="G90" s="60">
        <v>400000</v>
      </c>
      <c r="H90" s="100">
        <v>43675</v>
      </c>
      <c r="I90" s="100">
        <v>43768</v>
      </c>
      <c r="J90" s="49">
        <v>0.53</v>
      </c>
      <c r="K90" s="39">
        <v>211222.56</v>
      </c>
      <c r="L90" s="60"/>
      <c r="M90" s="98" t="s">
        <v>867</v>
      </c>
    </row>
    <row r="91" spans="1:13" s="41" customFormat="1" ht="24">
      <c r="A91" s="43">
        <v>111</v>
      </c>
      <c r="B91" s="95" t="s">
        <v>131</v>
      </c>
      <c r="C91" s="44">
        <v>2016</v>
      </c>
      <c r="D91" s="44"/>
      <c r="E91" s="243" t="s">
        <v>132</v>
      </c>
      <c r="F91" s="44" t="s">
        <v>133</v>
      </c>
      <c r="G91" s="60">
        <v>200000</v>
      </c>
      <c r="H91" s="100">
        <v>43662</v>
      </c>
      <c r="I91" s="100">
        <v>43921</v>
      </c>
      <c r="J91" s="49">
        <v>0.98</v>
      </c>
      <c r="K91" s="39">
        <v>168303.43</v>
      </c>
      <c r="L91" s="60"/>
      <c r="M91" s="146" t="s">
        <v>868</v>
      </c>
    </row>
    <row r="92" spans="1:13" ht="24">
      <c r="A92" s="5">
        <v>112</v>
      </c>
      <c r="B92" s="95" t="s">
        <v>134</v>
      </c>
      <c r="C92" s="44">
        <v>2016</v>
      </c>
      <c r="D92" s="11"/>
      <c r="E92" s="242" t="s">
        <v>135</v>
      </c>
      <c r="F92" s="44" t="s">
        <v>107</v>
      </c>
      <c r="G92" s="60">
        <v>500000</v>
      </c>
      <c r="H92" s="100">
        <v>42598</v>
      </c>
      <c r="I92" s="100">
        <v>42886</v>
      </c>
      <c r="J92" s="49">
        <v>1</v>
      </c>
      <c r="K92" s="39">
        <f>433707.5+6659.72</f>
        <v>440367.22</v>
      </c>
      <c r="L92" s="60"/>
      <c r="M92" s="146"/>
    </row>
    <row r="93" spans="1:13" ht="48">
      <c r="A93" s="5">
        <v>113</v>
      </c>
      <c r="B93" s="95" t="s">
        <v>136</v>
      </c>
      <c r="C93" s="44">
        <v>2016</v>
      </c>
      <c r="D93" s="11"/>
      <c r="E93" s="243" t="s">
        <v>137</v>
      </c>
      <c r="F93" s="44" t="s">
        <v>19</v>
      </c>
      <c r="G93" s="60">
        <v>6000000</v>
      </c>
      <c r="H93" s="100">
        <v>43676</v>
      </c>
      <c r="I93" s="100">
        <v>43677</v>
      </c>
      <c r="J93" s="49">
        <v>1</v>
      </c>
      <c r="K93" s="39">
        <v>5105050.96</v>
      </c>
      <c r="L93" s="60"/>
      <c r="M93" s="98"/>
    </row>
    <row r="94" spans="1:13" ht="15.75" hidden="1" customHeight="1">
      <c r="A94" s="5">
        <v>114</v>
      </c>
      <c r="C94" s="44"/>
      <c r="D94" s="11"/>
      <c r="E94" s="181" t="s">
        <v>138</v>
      </c>
      <c r="F94" s="44"/>
      <c r="G94" s="60"/>
      <c r="H94" s="106"/>
      <c r="I94" s="106"/>
      <c r="J94" s="49">
        <v>1</v>
      </c>
      <c r="K94" s="49"/>
      <c r="L94" s="60"/>
      <c r="M94" s="98"/>
    </row>
    <row r="95" spans="1:13" ht="12" hidden="1" customHeight="1">
      <c r="A95" s="5">
        <v>115</v>
      </c>
      <c r="C95" s="44"/>
      <c r="D95" s="11"/>
      <c r="E95" s="181" t="s">
        <v>139</v>
      </c>
      <c r="F95" s="44"/>
      <c r="G95" s="60"/>
      <c r="H95" s="106"/>
      <c r="I95" s="106"/>
      <c r="J95" s="49">
        <v>1</v>
      </c>
      <c r="K95" s="49"/>
      <c r="L95" s="60"/>
      <c r="M95" s="98"/>
    </row>
    <row r="96" spans="1:13" ht="15.75" hidden="1" customHeight="1">
      <c r="A96" s="5">
        <v>116</v>
      </c>
      <c r="C96" s="44"/>
      <c r="D96" s="11"/>
      <c r="E96" s="181" t="s">
        <v>140</v>
      </c>
      <c r="F96" s="44"/>
      <c r="G96" s="60"/>
      <c r="H96" s="106"/>
      <c r="I96" s="106"/>
      <c r="J96" s="49">
        <v>1</v>
      </c>
      <c r="K96" s="49"/>
      <c r="L96" s="60"/>
      <c r="M96" s="98"/>
    </row>
    <row r="97" spans="1:13" ht="15.75" hidden="1" customHeight="1">
      <c r="A97" s="5">
        <v>117</v>
      </c>
      <c r="C97" s="44"/>
      <c r="D97" s="11"/>
      <c r="E97" s="181" t="s">
        <v>141</v>
      </c>
      <c r="F97" s="44"/>
      <c r="G97" s="60"/>
      <c r="H97" s="106"/>
      <c r="I97" s="106"/>
      <c r="J97" s="49">
        <v>1</v>
      </c>
      <c r="K97" s="49"/>
      <c r="L97" s="60"/>
      <c r="M97" s="98"/>
    </row>
    <row r="98" spans="1:13" ht="15.75" hidden="1" customHeight="1">
      <c r="A98" s="5">
        <v>118</v>
      </c>
      <c r="C98" s="44"/>
      <c r="D98" s="11"/>
      <c r="E98" s="245" t="s">
        <v>142</v>
      </c>
      <c r="F98" s="44"/>
      <c r="G98" s="60"/>
      <c r="H98" s="106"/>
      <c r="I98" s="106"/>
      <c r="J98" s="49">
        <v>1</v>
      </c>
      <c r="K98" s="49"/>
      <c r="L98" s="60"/>
      <c r="M98" s="98"/>
    </row>
    <row r="99" spans="1:13" ht="15.75" hidden="1" customHeight="1">
      <c r="A99" s="5">
        <v>119</v>
      </c>
      <c r="C99" s="44"/>
      <c r="D99" s="11"/>
      <c r="E99" s="245" t="s">
        <v>143</v>
      </c>
      <c r="F99" s="44"/>
      <c r="G99" s="60"/>
      <c r="H99" s="106"/>
      <c r="I99" s="106"/>
      <c r="J99" s="49">
        <v>1</v>
      </c>
      <c r="K99" s="49"/>
      <c r="L99" s="60"/>
      <c r="M99" s="98"/>
    </row>
    <row r="100" spans="1:13" ht="15.75" hidden="1" customHeight="1">
      <c r="A100" s="5">
        <v>120</v>
      </c>
      <c r="C100" s="44"/>
      <c r="D100" s="11"/>
      <c r="E100" s="245" t="s">
        <v>144</v>
      </c>
      <c r="F100" s="44"/>
      <c r="G100" s="60"/>
      <c r="H100" s="106"/>
      <c r="I100" s="106"/>
      <c r="J100" s="49">
        <v>1</v>
      </c>
      <c r="K100" s="49"/>
      <c r="L100" s="60"/>
      <c r="M100" s="98"/>
    </row>
    <row r="101" spans="1:13" ht="15.75" hidden="1" customHeight="1">
      <c r="A101" s="5">
        <v>121</v>
      </c>
      <c r="C101" s="44"/>
      <c r="D101" s="11"/>
      <c r="E101" s="181" t="s">
        <v>145</v>
      </c>
      <c r="F101" s="44"/>
      <c r="G101" s="60"/>
      <c r="H101" s="106"/>
      <c r="I101" s="106"/>
      <c r="J101" s="49">
        <v>1</v>
      </c>
      <c r="K101" s="49"/>
      <c r="L101" s="60"/>
      <c r="M101" s="98"/>
    </row>
    <row r="102" spans="1:13" ht="15" customHeight="1">
      <c r="A102" s="5">
        <v>123</v>
      </c>
      <c r="B102" s="95" t="s">
        <v>146</v>
      </c>
      <c r="C102" s="44">
        <v>2016</v>
      </c>
      <c r="D102" s="11"/>
      <c r="E102" s="243" t="s">
        <v>147</v>
      </c>
      <c r="F102" s="44" t="s">
        <v>148</v>
      </c>
      <c r="G102" s="60">
        <v>1054174.83</v>
      </c>
      <c r="H102" s="100">
        <v>43585</v>
      </c>
      <c r="I102" s="100">
        <v>43159</v>
      </c>
      <c r="J102" s="49">
        <v>1</v>
      </c>
      <c r="K102" s="39">
        <v>1056488.3899999999</v>
      </c>
      <c r="L102" s="60"/>
      <c r="M102" s="98"/>
    </row>
    <row r="103" spans="1:13" ht="15" hidden="1" customHeight="1">
      <c r="A103" s="5">
        <v>124</v>
      </c>
      <c r="C103" s="44"/>
      <c r="D103" s="11"/>
      <c r="E103" s="243" t="s">
        <v>149</v>
      </c>
      <c r="F103" s="44"/>
      <c r="G103" s="60"/>
      <c r="H103" s="106"/>
      <c r="I103" s="106"/>
      <c r="J103" s="49">
        <v>1</v>
      </c>
      <c r="K103" s="49"/>
      <c r="L103" s="60"/>
      <c r="M103" s="98"/>
    </row>
    <row r="104" spans="1:13" ht="15" hidden="1" customHeight="1">
      <c r="A104" s="5">
        <v>125</v>
      </c>
      <c r="C104" s="44"/>
      <c r="D104" s="11"/>
      <c r="E104" s="243" t="s">
        <v>150</v>
      </c>
      <c r="F104" s="44"/>
      <c r="G104" s="60"/>
      <c r="H104" s="106"/>
      <c r="I104" s="106"/>
      <c r="J104" s="49">
        <v>1</v>
      </c>
      <c r="K104" s="49"/>
      <c r="L104" s="60"/>
      <c r="M104" s="98"/>
    </row>
    <row r="105" spans="1:13" ht="15" hidden="1" customHeight="1">
      <c r="A105" s="5">
        <v>126</v>
      </c>
      <c r="C105" s="44"/>
      <c r="D105" s="11"/>
      <c r="E105" s="243" t="s">
        <v>151</v>
      </c>
      <c r="F105" s="44"/>
      <c r="G105" s="60"/>
      <c r="H105" s="106"/>
      <c r="I105" s="106"/>
      <c r="J105" s="49">
        <v>1</v>
      </c>
      <c r="K105" s="49"/>
      <c r="L105" s="60"/>
      <c r="M105" s="98"/>
    </row>
    <row r="106" spans="1:13" ht="15" hidden="1" customHeight="1">
      <c r="A106" s="5">
        <v>127</v>
      </c>
      <c r="C106" s="44"/>
      <c r="D106" s="11"/>
      <c r="E106" s="243" t="s">
        <v>152</v>
      </c>
      <c r="F106" s="44"/>
      <c r="G106" s="60"/>
      <c r="H106" s="106"/>
      <c r="I106" s="106"/>
      <c r="J106" s="49">
        <v>1</v>
      </c>
      <c r="K106" s="49"/>
      <c r="L106" s="60"/>
      <c r="M106" s="98"/>
    </row>
    <row r="107" spans="1:13" hidden="1">
      <c r="A107" s="5">
        <v>128</v>
      </c>
      <c r="C107" s="44"/>
      <c r="D107" s="11"/>
      <c r="E107" s="243" t="s">
        <v>153</v>
      </c>
      <c r="F107" s="44"/>
      <c r="G107" s="60"/>
      <c r="H107" s="106"/>
      <c r="I107" s="106"/>
      <c r="J107" s="49">
        <v>1</v>
      </c>
      <c r="K107" s="49"/>
      <c r="L107" s="60"/>
      <c r="M107" s="98"/>
    </row>
    <row r="108" spans="1:13" hidden="1">
      <c r="A108" s="5">
        <v>129</v>
      </c>
      <c r="C108" s="44"/>
      <c r="D108" s="11"/>
      <c r="E108" s="243" t="s">
        <v>154</v>
      </c>
      <c r="F108" s="44"/>
      <c r="G108" s="60"/>
      <c r="H108" s="106"/>
      <c r="I108" s="106"/>
      <c r="J108" s="49">
        <v>1</v>
      </c>
      <c r="K108" s="49"/>
      <c r="L108" s="60"/>
      <c r="M108" s="98"/>
    </row>
    <row r="109" spans="1:13" ht="15" hidden="1" customHeight="1">
      <c r="A109" s="5">
        <v>130</v>
      </c>
      <c r="C109" s="44"/>
      <c r="D109" s="11"/>
      <c r="E109" s="243" t="s">
        <v>155</v>
      </c>
      <c r="F109" s="44"/>
      <c r="G109" s="60"/>
      <c r="H109" s="106"/>
      <c r="I109" s="106"/>
      <c r="J109" s="49">
        <v>1</v>
      </c>
      <c r="K109" s="49"/>
      <c r="L109" s="60"/>
      <c r="M109" s="98"/>
    </row>
    <row r="110" spans="1:13" ht="24" hidden="1">
      <c r="A110" s="5">
        <v>131</v>
      </c>
      <c r="C110" s="44"/>
      <c r="D110" s="11"/>
      <c r="E110" s="242" t="s">
        <v>156</v>
      </c>
      <c r="F110" s="44"/>
      <c r="G110" s="60"/>
      <c r="H110" s="106"/>
      <c r="I110" s="106"/>
      <c r="J110" s="49">
        <v>1</v>
      </c>
      <c r="K110" s="49"/>
      <c r="L110" s="60"/>
      <c r="M110" s="98"/>
    </row>
    <row r="111" spans="1:13" ht="15" hidden="1" customHeight="1">
      <c r="A111" s="5">
        <v>132</v>
      </c>
      <c r="C111" s="44"/>
      <c r="D111" s="11"/>
      <c r="E111" s="243" t="s">
        <v>157</v>
      </c>
      <c r="F111" s="44"/>
      <c r="G111" s="60"/>
      <c r="H111" s="106"/>
      <c r="I111" s="106"/>
      <c r="J111" s="49">
        <v>1</v>
      </c>
      <c r="K111" s="49"/>
      <c r="L111" s="60"/>
      <c r="M111" s="98"/>
    </row>
    <row r="112" spans="1:13" ht="15" hidden="1" customHeight="1">
      <c r="A112" s="5">
        <v>133</v>
      </c>
      <c r="C112" s="44"/>
      <c r="D112" s="11"/>
      <c r="E112" s="243" t="s">
        <v>158</v>
      </c>
      <c r="F112" s="44"/>
      <c r="G112" s="60"/>
      <c r="H112" s="106"/>
      <c r="I112" s="106"/>
      <c r="J112" s="49">
        <v>1</v>
      </c>
      <c r="K112" s="49"/>
      <c r="L112" s="60"/>
      <c r="M112" s="98"/>
    </row>
    <row r="113" spans="1:13" ht="15" hidden="1" customHeight="1">
      <c r="A113" s="5">
        <v>134</v>
      </c>
      <c r="C113" s="44"/>
      <c r="D113" s="11"/>
      <c r="E113" s="243" t="s">
        <v>159</v>
      </c>
      <c r="F113" s="44"/>
      <c r="G113" s="60"/>
      <c r="H113" s="106"/>
      <c r="I113" s="106"/>
      <c r="J113" s="49">
        <v>1</v>
      </c>
      <c r="K113" s="49"/>
      <c r="L113" s="60"/>
      <c r="M113" s="98"/>
    </row>
    <row r="114" spans="1:13" ht="15" hidden="1" customHeight="1">
      <c r="A114" s="5">
        <v>135</v>
      </c>
      <c r="C114" s="44"/>
      <c r="D114" s="11"/>
      <c r="E114" s="243" t="s">
        <v>160</v>
      </c>
      <c r="F114" s="44"/>
      <c r="G114" s="60"/>
      <c r="H114" s="106"/>
      <c r="I114" s="106"/>
      <c r="J114" s="49">
        <v>1</v>
      </c>
      <c r="K114" s="49"/>
      <c r="L114" s="60"/>
      <c r="M114" s="98"/>
    </row>
    <row r="115" spans="1:13" ht="16.5" hidden="1" customHeight="1">
      <c r="A115" s="5">
        <v>136</v>
      </c>
      <c r="C115" s="44"/>
      <c r="D115" s="11"/>
      <c r="E115" s="243" t="s">
        <v>161</v>
      </c>
      <c r="F115" s="44"/>
      <c r="G115" s="60"/>
      <c r="H115" s="106"/>
      <c r="I115" s="106"/>
      <c r="J115" s="49">
        <v>1</v>
      </c>
      <c r="K115" s="49"/>
      <c r="L115" s="60"/>
      <c r="M115" s="98"/>
    </row>
    <row r="116" spans="1:13" s="41" customFormat="1" ht="24">
      <c r="A116" s="43">
        <v>137</v>
      </c>
      <c r="B116" s="95" t="s">
        <v>162</v>
      </c>
      <c r="C116" s="44">
        <v>2016</v>
      </c>
      <c r="D116" s="44"/>
      <c r="E116" s="243" t="s">
        <v>163</v>
      </c>
      <c r="F116" s="44" t="s">
        <v>122</v>
      </c>
      <c r="G116" s="60">
        <v>500000</v>
      </c>
      <c r="H116" s="100">
        <v>43540</v>
      </c>
      <c r="I116" s="100">
        <v>43921</v>
      </c>
      <c r="J116" s="49">
        <v>1</v>
      </c>
      <c r="K116" s="39">
        <v>435324.88</v>
      </c>
      <c r="L116" s="60"/>
      <c r="M116" s="146"/>
    </row>
    <row r="117" spans="1:13">
      <c r="A117" s="5">
        <v>138</v>
      </c>
      <c r="B117" s="95" t="s">
        <v>164</v>
      </c>
      <c r="C117" s="44">
        <v>2016</v>
      </c>
      <c r="D117" s="11"/>
      <c r="E117" s="243" t="s">
        <v>165</v>
      </c>
      <c r="F117" s="44" t="s">
        <v>24</v>
      </c>
      <c r="G117" s="60">
        <v>500000</v>
      </c>
      <c r="H117" s="100">
        <v>42902</v>
      </c>
      <c r="I117" s="100">
        <v>43646</v>
      </c>
      <c r="J117" s="49">
        <v>1</v>
      </c>
      <c r="K117" s="39">
        <v>361521.48</v>
      </c>
      <c r="L117" s="60"/>
      <c r="M117" s="146"/>
    </row>
    <row r="118" spans="1:13" ht="24">
      <c r="A118" s="5">
        <v>139</v>
      </c>
      <c r="B118" s="95" t="s">
        <v>166</v>
      </c>
      <c r="C118" s="44">
        <v>2016</v>
      </c>
      <c r="D118" s="11"/>
      <c r="E118" s="243" t="s">
        <v>167</v>
      </c>
      <c r="F118" s="44" t="s">
        <v>96</v>
      </c>
      <c r="G118" s="60">
        <v>500000</v>
      </c>
      <c r="H118" s="100">
        <v>42720</v>
      </c>
      <c r="I118" s="100">
        <v>42886</v>
      </c>
      <c r="J118" s="49">
        <v>1</v>
      </c>
      <c r="K118" s="39">
        <v>454964.53</v>
      </c>
      <c r="L118" s="60"/>
      <c r="M118" s="98"/>
    </row>
    <row r="119" spans="1:13" s="41" customFormat="1" ht="24">
      <c r="A119" s="43">
        <v>140</v>
      </c>
      <c r="B119" s="95" t="s">
        <v>168</v>
      </c>
      <c r="C119" s="44">
        <v>2016</v>
      </c>
      <c r="D119" s="44"/>
      <c r="E119" s="243" t="s">
        <v>169</v>
      </c>
      <c r="F119" s="44" t="s">
        <v>52</v>
      </c>
      <c r="G119" s="60">
        <v>500000</v>
      </c>
      <c r="H119" s="100">
        <v>43470</v>
      </c>
      <c r="I119" s="100">
        <v>43434</v>
      </c>
      <c r="J119" s="49">
        <v>1</v>
      </c>
      <c r="K119" s="39">
        <f>528775.23-97200</f>
        <v>431575.23</v>
      </c>
      <c r="L119" s="60"/>
      <c r="M119" s="146"/>
    </row>
    <row r="120" spans="1:13" ht="24">
      <c r="A120" s="5">
        <v>143</v>
      </c>
      <c r="B120" s="95" t="s">
        <v>170</v>
      </c>
      <c r="C120" s="44">
        <v>2016</v>
      </c>
      <c r="D120" s="11"/>
      <c r="E120" s="243" t="s">
        <v>795</v>
      </c>
      <c r="F120" s="44"/>
      <c r="G120" s="60">
        <v>5000000</v>
      </c>
      <c r="H120" s="100">
        <v>42901</v>
      </c>
      <c r="I120" s="100">
        <v>43344</v>
      </c>
      <c r="J120" s="49">
        <v>1</v>
      </c>
      <c r="K120" s="39">
        <v>4000896.6</v>
      </c>
      <c r="L120" s="60"/>
      <c r="M120" s="146"/>
    </row>
    <row r="121" spans="1:13" ht="24">
      <c r="A121" s="5">
        <v>146</v>
      </c>
      <c r="B121" s="109">
        <v>0</v>
      </c>
      <c r="C121" s="44">
        <v>2016</v>
      </c>
      <c r="D121" s="11"/>
      <c r="E121" s="242" t="s">
        <v>794</v>
      </c>
      <c r="F121" s="44"/>
      <c r="G121" s="60">
        <v>15000000</v>
      </c>
      <c r="H121" s="100"/>
      <c r="I121" s="106"/>
      <c r="K121" s="39">
        <v>0</v>
      </c>
      <c r="L121" s="60"/>
      <c r="M121" s="98" t="s">
        <v>869</v>
      </c>
    </row>
    <row r="122" spans="1:13" s="41" customFormat="1" ht="24">
      <c r="A122" s="43">
        <v>175</v>
      </c>
      <c r="B122" s="95" t="s">
        <v>171</v>
      </c>
      <c r="C122" s="44">
        <v>2016</v>
      </c>
      <c r="D122" s="44"/>
      <c r="E122" s="243" t="s">
        <v>172</v>
      </c>
      <c r="F122" s="44" t="s">
        <v>52</v>
      </c>
      <c r="G122" s="60">
        <v>350000</v>
      </c>
      <c r="H122" s="100">
        <v>43600</v>
      </c>
      <c r="I122" s="100">
        <v>44012</v>
      </c>
      <c r="J122" s="49">
        <v>0.54</v>
      </c>
      <c r="K122" s="39">
        <v>189138.38</v>
      </c>
      <c r="L122" s="60"/>
      <c r="M122" s="98"/>
    </row>
    <row r="123" spans="1:13" ht="24">
      <c r="A123" s="5">
        <v>176</v>
      </c>
      <c r="B123" s="95" t="s">
        <v>173</v>
      </c>
      <c r="C123" s="44">
        <v>2016</v>
      </c>
      <c r="D123" s="11"/>
      <c r="E123" s="243" t="s">
        <v>174</v>
      </c>
      <c r="F123" s="44" t="s">
        <v>17</v>
      </c>
      <c r="G123" s="60">
        <v>500000</v>
      </c>
      <c r="H123" s="100">
        <v>42856</v>
      </c>
      <c r="I123" s="100">
        <v>43251</v>
      </c>
      <c r="J123" s="49">
        <v>0.995</v>
      </c>
      <c r="K123" s="39">
        <v>424113.31</v>
      </c>
      <c r="L123" s="60"/>
      <c r="M123" s="146"/>
    </row>
    <row r="124" spans="1:13" s="41" customFormat="1" ht="33.75">
      <c r="A124" s="43">
        <v>177</v>
      </c>
      <c r="B124" s="95" t="s">
        <v>175</v>
      </c>
      <c r="C124" s="44">
        <v>2016</v>
      </c>
      <c r="D124" s="44"/>
      <c r="E124" s="247" t="s">
        <v>176</v>
      </c>
      <c r="F124" s="44" t="s">
        <v>177</v>
      </c>
      <c r="G124" s="60">
        <v>300000</v>
      </c>
      <c r="H124" s="100">
        <v>42741</v>
      </c>
      <c r="I124" s="100">
        <v>43890</v>
      </c>
      <c r="J124" s="49">
        <v>0.95</v>
      </c>
      <c r="K124" s="39">
        <v>255424.64000000001</v>
      </c>
      <c r="L124" s="60"/>
      <c r="M124" s="146" t="s">
        <v>779</v>
      </c>
    </row>
    <row r="125" spans="1:13" s="41" customFormat="1" ht="36">
      <c r="A125" s="43">
        <v>100</v>
      </c>
      <c r="B125" s="41" t="s">
        <v>178</v>
      </c>
      <c r="C125" s="44">
        <v>2016</v>
      </c>
      <c r="D125" s="44"/>
      <c r="E125" s="243" t="s">
        <v>179</v>
      </c>
      <c r="F125" s="44" t="s">
        <v>96</v>
      </c>
      <c r="G125" s="60">
        <v>1500000</v>
      </c>
      <c r="H125" s="100">
        <v>42689</v>
      </c>
      <c r="I125" s="100">
        <v>43343</v>
      </c>
      <c r="J125" s="49">
        <v>1</v>
      </c>
      <c r="K125" s="39">
        <v>1439250.62</v>
      </c>
      <c r="L125" s="60"/>
      <c r="M125" s="146"/>
    </row>
    <row r="126" spans="1:13" ht="24">
      <c r="A126" s="5">
        <v>101</v>
      </c>
      <c r="B126" s="109" t="s">
        <v>180</v>
      </c>
      <c r="C126" s="44">
        <v>2016</v>
      </c>
      <c r="D126" s="11"/>
      <c r="E126" s="243" t="s">
        <v>181</v>
      </c>
      <c r="F126" s="44" t="s">
        <v>122</v>
      </c>
      <c r="G126" s="60">
        <v>2545000</v>
      </c>
      <c r="H126" s="100">
        <v>42698</v>
      </c>
      <c r="I126" s="100">
        <v>42703</v>
      </c>
      <c r="J126" s="49">
        <v>1</v>
      </c>
      <c r="K126" s="39">
        <v>2540000</v>
      </c>
      <c r="L126" s="60"/>
      <c r="M126" s="146"/>
    </row>
    <row r="127" spans="1:13" ht="24">
      <c r="A127" s="5">
        <v>102</v>
      </c>
      <c r="B127" s="95" t="s">
        <v>182</v>
      </c>
      <c r="C127" s="44">
        <v>2016</v>
      </c>
      <c r="D127" s="11"/>
      <c r="E127" s="243" t="s">
        <v>183</v>
      </c>
      <c r="F127" s="44" t="s">
        <v>122</v>
      </c>
      <c r="G127" s="60">
        <v>800000</v>
      </c>
      <c r="H127" s="100">
        <v>42413</v>
      </c>
      <c r="I127" s="100">
        <v>43296</v>
      </c>
      <c r="J127" s="49">
        <v>1</v>
      </c>
      <c r="K127" s="39">
        <v>669519.56000000006</v>
      </c>
      <c r="L127" s="60"/>
      <c r="M127" s="98"/>
    </row>
    <row r="128" spans="1:13" ht="24">
      <c r="A128" s="5">
        <v>103</v>
      </c>
      <c r="B128" s="95" t="s">
        <v>184</v>
      </c>
      <c r="C128" s="44">
        <v>2016</v>
      </c>
      <c r="D128" s="11"/>
      <c r="E128" s="243" t="s">
        <v>185</v>
      </c>
      <c r="F128" s="44" t="s">
        <v>186</v>
      </c>
      <c r="G128" s="60">
        <v>400000</v>
      </c>
      <c r="H128" s="100">
        <v>43539</v>
      </c>
      <c r="I128" s="100">
        <v>43936</v>
      </c>
      <c r="J128" s="49">
        <v>0.78</v>
      </c>
      <c r="K128" s="39">
        <v>314630</v>
      </c>
      <c r="L128" s="60"/>
      <c r="M128" s="98"/>
    </row>
    <row r="129" spans="1:13" ht="24">
      <c r="A129" s="5">
        <v>104</v>
      </c>
      <c r="B129" s="95" t="s">
        <v>187</v>
      </c>
      <c r="C129" s="44">
        <v>2016</v>
      </c>
      <c r="D129" s="11"/>
      <c r="E129" s="243" t="s">
        <v>188</v>
      </c>
      <c r="F129" s="44" t="s">
        <v>189</v>
      </c>
      <c r="G129" s="60">
        <v>140000</v>
      </c>
      <c r="H129" s="100">
        <v>43010</v>
      </c>
      <c r="I129" s="100">
        <v>43038</v>
      </c>
      <c r="J129" s="49">
        <v>1</v>
      </c>
      <c r="K129" s="39">
        <v>132852.6</v>
      </c>
      <c r="L129" s="60"/>
      <c r="M129" s="98"/>
    </row>
    <row r="130" spans="1:13" s="41" customFormat="1" ht="24">
      <c r="A130" s="43">
        <v>190</v>
      </c>
      <c r="B130" s="95"/>
      <c r="C130" s="48">
        <v>2017</v>
      </c>
      <c r="D130" s="48"/>
      <c r="E130" s="181" t="s">
        <v>190</v>
      </c>
      <c r="F130" s="48" t="s">
        <v>19</v>
      </c>
      <c r="G130" s="46"/>
      <c r="H130" s="246"/>
      <c r="I130" s="246"/>
      <c r="J130" s="49"/>
      <c r="K130" s="39"/>
      <c r="M130" s="149"/>
    </row>
    <row r="131" spans="1:13" s="41" customFormat="1" ht="36">
      <c r="A131" s="43">
        <v>191</v>
      </c>
      <c r="B131" s="95" t="s">
        <v>191</v>
      </c>
      <c r="C131" s="48">
        <v>2017</v>
      </c>
      <c r="D131" s="48"/>
      <c r="E131" s="181" t="s">
        <v>192</v>
      </c>
      <c r="F131" s="48" t="s">
        <v>128</v>
      </c>
      <c r="G131" s="46">
        <v>2289000</v>
      </c>
      <c r="H131" s="47">
        <v>43085</v>
      </c>
      <c r="I131" s="47">
        <v>43871</v>
      </c>
      <c r="J131" s="49">
        <v>0.99</v>
      </c>
      <c r="K131" s="39">
        <v>1310863.71</v>
      </c>
      <c r="M131" s="146" t="s">
        <v>866</v>
      </c>
    </row>
    <row r="132" spans="1:13" s="41" customFormat="1" ht="24">
      <c r="A132" s="43">
        <v>192</v>
      </c>
      <c r="B132" s="95" t="s">
        <v>193</v>
      </c>
      <c r="C132" s="48">
        <v>2017</v>
      </c>
      <c r="D132" s="48"/>
      <c r="E132" s="181" t="s">
        <v>194</v>
      </c>
      <c r="F132" s="50" t="s">
        <v>44</v>
      </c>
      <c r="G132" s="46">
        <v>1211000</v>
      </c>
      <c r="H132" s="47">
        <v>43101</v>
      </c>
      <c r="I132" s="47">
        <v>43434</v>
      </c>
      <c r="J132" s="49">
        <v>1</v>
      </c>
      <c r="K132" s="39">
        <v>742624.7</v>
      </c>
      <c r="M132" s="146" t="s">
        <v>870</v>
      </c>
    </row>
    <row r="133" spans="1:13">
      <c r="A133" s="5">
        <v>195</v>
      </c>
      <c r="B133" s="41" t="s">
        <v>195</v>
      </c>
      <c r="C133" s="48">
        <v>2017</v>
      </c>
      <c r="D133" s="16"/>
      <c r="E133" s="181" t="s">
        <v>196</v>
      </c>
      <c r="F133" s="48" t="s">
        <v>17</v>
      </c>
      <c r="G133" s="46">
        <v>2000000</v>
      </c>
      <c r="H133" s="47">
        <v>43465</v>
      </c>
      <c r="I133" s="47">
        <v>43941</v>
      </c>
      <c r="J133" s="49">
        <v>1</v>
      </c>
      <c r="K133" s="39">
        <v>1396904.13</v>
      </c>
      <c r="M133" s="98"/>
    </row>
    <row r="134" spans="1:13" ht="24">
      <c r="A134" s="5">
        <v>196</v>
      </c>
      <c r="B134" s="41" t="s">
        <v>197</v>
      </c>
      <c r="C134" s="48">
        <v>2017</v>
      </c>
      <c r="D134" s="16"/>
      <c r="E134" s="181" t="s">
        <v>198</v>
      </c>
      <c r="F134" s="48" t="s">
        <v>199</v>
      </c>
      <c r="G134" s="46">
        <v>4500000</v>
      </c>
      <c r="H134" s="47">
        <v>43146</v>
      </c>
      <c r="I134" s="47">
        <v>43247</v>
      </c>
      <c r="J134" s="49">
        <v>1</v>
      </c>
      <c r="K134" s="39">
        <f>1499112+1499112+1499112</f>
        <v>4497336</v>
      </c>
      <c r="M134" s="146"/>
    </row>
    <row r="135" spans="1:13" ht="24">
      <c r="A135" s="5">
        <v>197</v>
      </c>
      <c r="B135" s="110" t="s">
        <v>200</v>
      </c>
      <c r="C135" s="48">
        <v>2017</v>
      </c>
      <c r="D135" s="16"/>
      <c r="E135" s="181" t="s">
        <v>201</v>
      </c>
      <c r="F135" s="48" t="s">
        <v>202</v>
      </c>
      <c r="G135" s="46">
        <v>500000</v>
      </c>
      <c r="K135" s="39">
        <v>0</v>
      </c>
      <c r="M135" s="98" t="s">
        <v>871</v>
      </c>
    </row>
    <row r="136" spans="1:13" s="41" customFormat="1" ht="24">
      <c r="A136" s="43">
        <v>198</v>
      </c>
      <c r="B136" s="41" t="s">
        <v>203</v>
      </c>
      <c r="C136" s="48">
        <v>2017</v>
      </c>
      <c r="D136" s="48"/>
      <c r="E136" s="181" t="s">
        <v>204</v>
      </c>
      <c r="F136" s="48" t="s">
        <v>205</v>
      </c>
      <c r="G136" s="46">
        <v>678571.43</v>
      </c>
      <c r="H136" s="47">
        <v>43475</v>
      </c>
      <c r="I136" s="47">
        <v>44196</v>
      </c>
      <c r="J136" s="49">
        <v>0.92</v>
      </c>
      <c r="K136" s="39">
        <v>320022.59000000003</v>
      </c>
      <c r="M136" s="98"/>
    </row>
    <row r="137" spans="1:13" ht="24">
      <c r="A137" s="5">
        <v>199</v>
      </c>
      <c r="B137" s="110" t="s">
        <v>206</v>
      </c>
      <c r="C137" s="48">
        <v>2017</v>
      </c>
      <c r="D137" s="16"/>
      <c r="E137" s="181" t="s">
        <v>207</v>
      </c>
      <c r="F137" s="48" t="s">
        <v>208</v>
      </c>
      <c r="G137" s="46">
        <v>100000</v>
      </c>
      <c r="K137" s="39">
        <v>0</v>
      </c>
      <c r="M137" s="98" t="s">
        <v>871</v>
      </c>
    </row>
    <row r="138" spans="1:13" ht="24">
      <c r="A138" s="5">
        <v>200</v>
      </c>
      <c r="B138" s="41" t="s">
        <v>209</v>
      </c>
      <c r="C138" s="48">
        <v>2017</v>
      </c>
      <c r="D138" s="16"/>
      <c r="E138" s="181" t="s">
        <v>210</v>
      </c>
      <c r="F138" s="48" t="s">
        <v>211</v>
      </c>
      <c r="G138" s="46">
        <v>1728571.43</v>
      </c>
      <c r="H138" s="47"/>
      <c r="I138" s="47"/>
      <c r="K138" s="39">
        <v>0</v>
      </c>
      <c r="M138" s="98" t="s">
        <v>871</v>
      </c>
    </row>
    <row r="139" spans="1:13" ht="24">
      <c r="A139" s="5">
        <v>201</v>
      </c>
      <c r="B139" s="41" t="s">
        <v>212</v>
      </c>
      <c r="C139" s="48">
        <v>2017</v>
      </c>
      <c r="D139" s="16"/>
      <c r="E139" s="181" t="s">
        <v>213</v>
      </c>
      <c r="F139" s="48" t="s">
        <v>44</v>
      </c>
      <c r="G139" s="46">
        <v>878571.43</v>
      </c>
      <c r="H139" s="246">
        <v>43905</v>
      </c>
      <c r="J139" s="49">
        <v>0.3</v>
      </c>
      <c r="K139" s="39">
        <v>0</v>
      </c>
      <c r="M139" s="98" t="s">
        <v>866</v>
      </c>
    </row>
    <row r="140" spans="1:13" s="118" customFormat="1" ht="24">
      <c r="A140" s="111">
        <v>202</v>
      </c>
      <c r="B140" s="112" t="s">
        <v>214</v>
      </c>
      <c r="C140" s="113">
        <v>2017</v>
      </c>
      <c r="D140" s="114"/>
      <c r="E140" s="248" t="s">
        <v>215</v>
      </c>
      <c r="F140" s="113" t="s">
        <v>44</v>
      </c>
      <c r="G140" s="115">
        <v>800000</v>
      </c>
      <c r="H140" s="113"/>
      <c r="I140" s="113"/>
      <c r="J140" s="116"/>
      <c r="K140" s="117">
        <v>0</v>
      </c>
      <c r="L140" s="112"/>
      <c r="M140" s="150" t="s">
        <v>872</v>
      </c>
    </row>
    <row r="141" spans="1:13" s="41" customFormat="1" ht="24">
      <c r="A141" s="43">
        <v>203</v>
      </c>
      <c r="B141" s="41" t="s">
        <v>216</v>
      </c>
      <c r="C141" s="48">
        <v>2017</v>
      </c>
      <c r="D141" s="48"/>
      <c r="E141" s="181" t="s">
        <v>217</v>
      </c>
      <c r="F141" s="48" t="s">
        <v>218</v>
      </c>
      <c r="G141" s="46">
        <v>1178571.43</v>
      </c>
      <c r="H141" s="47">
        <v>43520</v>
      </c>
      <c r="I141" s="47">
        <v>43814</v>
      </c>
      <c r="J141" s="49">
        <v>0.995</v>
      </c>
      <c r="K141" s="40">
        <v>590297.46</v>
      </c>
      <c r="M141" s="146"/>
    </row>
    <row r="142" spans="1:13" ht="24">
      <c r="A142" s="5">
        <v>204</v>
      </c>
      <c r="B142" s="41" t="s">
        <v>219</v>
      </c>
      <c r="C142" s="48">
        <v>2017</v>
      </c>
      <c r="D142" s="16"/>
      <c r="E142" s="181" t="s">
        <v>220</v>
      </c>
      <c r="F142" s="48" t="s">
        <v>24</v>
      </c>
      <c r="G142" s="46">
        <v>1678571.43</v>
      </c>
      <c r="K142" s="40">
        <v>0</v>
      </c>
      <c r="M142" s="146" t="s">
        <v>873</v>
      </c>
    </row>
    <row r="143" spans="1:13" ht="24">
      <c r="A143" s="5">
        <v>205</v>
      </c>
      <c r="B143" s="41">
        <v>0</v>
      </c>
      <c r="C143" s="48">
        <v>2017</v>
      </c>
      <c r="D143" s="16"/>
      <c r="E143" s="181" t="s">
        <v>221</v>
      </c>
      <c r="F143" s="48" t="s">
        <v>47</v>
      </c>
      <c r="G143" s="46">
        <v>600000</v>
      </c>
      <c r="K143" s="39">
        <v>0</v>
      </c>
      <c r="M143" s="98" t="s">
        <v>873</v>
      </c>
    </row>
    <row r="144" spans="1:13" ht="24">
      <c r="A144" s="5">
        <v>206</v>
      </c>
      <c r="B144" s="41" t="s">
        <v>222</v>
      </c>
      <c r="C144" s="48">
        <v>2017</v>
      </c>
      <c r="D144" s="16"/>
      <c r="E144" s="181" t="s">
        <v>223</v>
      </c>
      <c r="F144" s="48" t="s">
        <v>224</v>
      </c>
      <c r="G144" s="46">
        <v>500000</v>
      </c>
      <c r="K144" s="39">
        <v>0</v>
      </c>
      <c r="M144" s="98" t="s">
        <v>873</v>
      </c>
    </row>
    <row r="145" spans="1:13" ht="24">
      <c r="A145" s="5">
        <v>207</v>
      </c>
      <c r="B145" s="41">
        <v>0</v>
      </c>
      <c r="C145" s="48">
        <v>2017</v>
      </c>
      <c r="D145" s="16"/>
      <c r="E145" s="181" t="s">
        <v>225</v>
      </c>
      <c r="F145" s="48" t="s">
        <v>22</v>
      </c>
      <c r="G145" s="46">
        <v>50000</v>
      </c>
      <c r="K145" s="39">
        <v>0</v>
      </c>
      <c r="M145" s="98" t="s">
        <v>873</v>
      </c>
    </row>
    <row r="146" spans="1:13" ht="24">
      <c r="A146" s="5">
        <v>208</v>
      </c>
      <c r="B146" s="41" t="s">
        <v>226</v>
      </c>
      <c r="C146" s="48">
        <v>2017</v>
      </c>
      <c r="D146" s="16"/>
      <c r="E146" s="181" t="s">
        <v>227</v>
      </c>
      <c r="F146" s="48" t="s">
        <v>228</v>
      </c>
      <c r="G146" s="46">
        <v>60000</v>
      </c>
      <c r="K146" s="39">
        <v>0</v>
      </c>
      <c r="M146" s="98" t="s">
        <v>873</v>
      </c>
    </row>
    <row r="147" spans="1:13" ht="24">
      <c r="A147" s="5">
        <v>209</v>
      </c>
      <c r="B147" s="41" t="s">
        <v>229</v>
      </c>
      <c r="C147" s="48">
        <v>2017</v>
      </c>
      <c r="D147" s="16"/>
      <c r="E147" s="181" t="s">
        <v>230</v>
      </c>
      <c r="F147" s="48" t="s">
        <v>177</v>
      </c>
      <c r="G147" s="46">
        <v>150000</v>
      </c>
      <c r="K147" s="39">
        <v>0</v>
      </c>
      <c r="M147" s="98" t="s">
        <v>873</v>
      </c>
    </row>
    <row r="148" spans="1:13" ht="24">
      <c r="A148" s="5">
        <v>210</v>
      </c>
      <c r="B148" s="41" t="s">
        <v>231</v>
      </c>
      <c r="C148" s="48">
        <v>2017</v>
      </c>
      <c r="D148" s="16"/>
      <c r="E148" s="181" t="s">
        <v>232</v>
      </c>
      <c r="F148" s="48" t="s">
        <v>177</v>
      </c>
      <c r="G148" s="46">
        <v>100000</v>
      </c>
      <c r="K148" s="39">
        <v>0</v>
      </c>
      <c r="M148" s="98" t="s">
        <v>873</v>
      </c>
    </row>
    <row r="149" spans="1:13" ht="36">
      <c r="A149" s="5">
        <v>244</v>
      </c>
      <c r="B149" s="95" t="s">
        <v>233</v>
      </c>
      <c r="C149" s="48">
        <v>2017</v>
      </c>
      <c r="D149" s="16"/>
      <c r="E149" s="181" t="s">
        <v>234</v>
      </c>
      <c r="F149" s="48" t="s">
        <v>65</v>
      </c>
      <c r="G149" s="46">
        <v>1000000</v>
      </c>
      <c r="H149" s="47">
        <v>43586</v>
      </c>
      <c r="I149" s="47">
        <v>44135</v>
      </c>
      <c r="J149" s="49">
        <v>0.65</v>
      </c>
      <c r="K149" s="39">
        <v>647344.67000000004</v>
      </c>
      <c r="M149" s="151" t="s">
        <v>874</v>
      </c>
    </row>
    <row r="150" spans="1:13" ht="24">
      <c r="A150" s="5">
        <v>242</v>
      </c>
      <c r="B150" s="95" t="s">
        <v>235</v>
      </c>
      <c r="C150" s="48">
        <v>2017</v>
      </c>
      <c r="D150" s="16"/>
      <c r="E150" s="181" t="s">
        <v>236</v>
      </c>
      <c r="F150" s="48" t="s">
        <v>208</v>
      </c>
      <c r="G150" s="46">
        <v>678571.43</v>
      </c>
      <c r="H150" s="47">
        <v>43680</v>
      </c>
      <c r="I150" s="47">
        <v>43830</v>
      </c>
      <c r="J150" s="49">
        <v>0.998</v>
      </c>
      <c r="K150" s="39">
        <v>459267.54</v>
      </c>
      <c r="M150" s="151" t="s">
        <v>874</v>
      </c>
    </row>
    <row r="151" spans="1:13" s="41" customFormat="1" ht="36">
      <c r="A151" s="43">
        <v>245</v>
      </c>
      <c r="B151" s="110" t="s">
        <v>237</v>
      </c>
      <c r="C151" s="48">
        <v>2017</v>
      </c>
      <c r="D151" s="48"/>
      <c r="E151" s="181" t="s">
        <v>238</v>
      </c>
      <c r="F151" s="48" t="s">
        <v>65</v>
      </c>
      <c r="G151" s="46">
        <v>678571.43</v>
      </c>
      <c r="H151" s="47">
        <v>43490</v>
      </c>
      <c r="I151" s="47">
        <v>43876</v>
      </c>
      <c r="J151" s="49">
        <v>0.6</v>
      </c>
      <c r="K151" s="39">
        <v>0</v>
      </c>
      <c r="M151" s="98" t="s">
        <v>873</v>
      </c>
    </row>
    <row r="152" spans="1:13" ht="24">
      <c r="A152" s="5">
        <v>248</v>
      </c>
      <c r="B152" s="41">
        <v>0</v>
      </c>
      <c r="C152" s="48">
        <v>2017</v>
      </c>
      <c r="D152" s="16"/>
      <c r="E152" s="169" t="s">
        <v>239</v>
      </c>
      <c r="F152" s="48" t="s">
        <v>42</v>
      </c>
      <c r="G152" s="46">
        <v>678571.43</v>
      </c>
      <c r="K152" s="39">
        <v>0</v>
      </c>
      <c r="M152" s="98" t="s">
        <v>875</v>
      </c>
    </row>
    <row r="153" spans="1:13" ht="24">
      <c r="A153" s="5">
        <v>254</v>
      </c>
      <c r="B153" s="41" t="s">
        <v>240</v>
      </c>
      <c r="C153" s="48">
        <v>2017</v>
      </c>
      <c r="D153" s="16"/>
      <c r="E153" s="181" t="s">
        <v>241</v>
      </c>
      <c r="F153" s="48" t="s">
        <v>96</v>
      </c>
      <c r="G153" s="46">
        <v>1678571.43</v>
      </c>
      <c r="K153" s="40"/>
      <c r="M153" s="98" t="s">
        <v>873</v>
      </c>
    </row>
    <row r="154" spans="1:13" ht="24">
      <c r="A154" s="5">
        <v>262</v>
      </c>
      <c r="B154" s="95" t="s">
        <v>242</v>
      </c>
      <c r="C154" s="48">
        <v>2017</v>
      </c>
      <c r="D154" s="16"/>
      <c r="E154" s="181" t="s">
        <v>243</v>
      </c>
      <c r="F154" s="48" t="s">
        <v>19</v>
      </c>
      <c r="G154" s="46">
        <v>934500</v>
      </c>
      <c r="H154" s="47">
        <v>43496</v>
      </c>
      <c r="I154" s="47">
        <v>43982</v>
      </c>
      <c r="J154" s="49">
        <v>1</v>
      </c>
      <c r="K154" s="39">
        <v>575402.78</v>
      </c>
      <c r="M154" s="98" t="s">
        <v>876</v>
      </c>
    </row>
    <row r="155" spans="1:13" s="41" customFormat="1" ht="24">
      <c r="A155" s="43">
        <v>263</v>
      </c>
      <c r="B155" s="110" t="s">
        <v>244</v>
      </c>
      <c r="C155" s="48">
        <v>2017</v>
      </c>
      <c r="D155" s="48"/>
      <c r="E155" s="181" t="s">
        <v>245</v>
      </c>
      <c r="F155" s="48" t="s">
        <v>19</v>
      </c>
      <c r="G155" s="46">
        <v>2200000</v>
      </c>
      <c r="H155" s="47">
        <v>43486</v>
      </c>
      <c r="I155" s="48" t="s">
        <v>796</v>
      </c>
      <c r="J155" s="49">
        <v>0.48</v>
      </c>
      <c r="K155" s="39">
        <v>1054599.8999999999</v>
      </c>
      <c r="M155" s="98" t="s">
        <v>246</v>
      </c>
    </row>
    <row r="156" spans="1:13" s="41" customFormat="1" ht="24">
      <c r="A156" s="43">
        <v>264</v>
      </c>
      <c r="B156" s="95" t="s">
        <v>247</v>
      </c>
      <c r="C156" s="48">
        <v>2017</v>
      </c>
      <c r="D156" s="48"/>
      <c r="E156" s="181" t="s">
        <v>248</v>
      </c>
      <c r="F156" s="48" t="s">
        <v>189</v>
      </c>
      <c r="G156" s="46">
        <v>600000</v>
      </c>
      <c r="H156" s="47">
        <v>43147</v>
      </c>
      <c r="I156" s="47">
        <v>43281</v>
      </c>
      <c r="J156" s="49">
        <v>1</v>
      </c>
      <c r="K156" s="39">
        <f>559801.41+3376.36</f>
        <v>563177.77</v>
      </c>
      <c r="M156" s="146"/>
    </row>
    <row r="157" spans="1:13" ht="24">
      <c r="A157" s="5">
        <v>265</v>
      </c>
      <c r="B157" s="110" t="s">
        <v>249</v>
      </c>
      <c r="C157" s="48">
        <v>2017</v>
      </c>
      <c r="D157" s="16"/>
      <c r="E157" s="181" t="s">
        <v>250</v>
      </c>
      <c r="F157" s="48" t="s">
        <v>177</v>
      </c>
      <c r="G157" s="46">
        <v>900000</v>
      </c>
      <c r="M157" s="146"/>
    </row>
    <row r="158" spans="1:13" ht="24">
      <c r="A158" s="5">
        <v>266</v>
      </c>
      <c r="B158" s="41">
        <v>0</v>
      </c>
      <c r="C158" s="48">
        <v>2017</v>
      </c>
      <c r="D158" s="16"/>
      <c r="E158" s="181" t="s">
        <v>251</v>
      </c>
      <c r="F158" s="48" t="s">
        <v>228</v>
      </c>
      <c r="G158" s="46">
        <v>900000</v>
      </c>
      <c r="K158" s="39">
        <v>0</v>
      </c>
      <c r="M158" s="98"/>
    </row>
    <row r="159" spans="1:13" ht="24">
      <c r="A159" s="5">
        <v>268</v>
      </c>
      <c r="B159" s="95" t="s">
        <v>252</v>
      </c>
      <c r="C159" s="48">
        <v>2017</v>
      </c>
      <c r="D159" s="16"/>
      <c r="E159" s="181" t="s">
        <v>253</v>
      </c>
      <c r="F159" s="48" t="s">
        <v>254</v>
      </c>
      <c r="G159" s="46">
        <v>150000</v>
      </c>
      <c r="H159" s="47">
        <v>43085</v>
      </c>
      <c r="I159" s="47">
        <v>43189</v>
      </c>
      <c r="J159" s="49">
        <v>1</v>
      </c>
      <c r="K159" s="39">
        <v>126833.17</v>
      </c>
      <c r="M159" s="146"/>
    </row>
    <row r="160" spans="1:13" ht="24">
      <c r="A160" s="5">
        <v>269</v>
      </c>
      <c r="B160" s="41" t="s">
        <v>255</v>
      </c>
      <c r="C160" s="48">
        <v>2017</v>
      </c>
      <c r="D160" s="16"/>
      <c r="E160" s="181" t="s">
        <v>256</v>
      </c>
      <c r="F160" s="48" t="s">
        <v>107</v>
      </c>
      <c r="G160" s="46">
        <v>100000</v>
      </c>
      <c r="M160" s="98" t="s">
        <v>871</v>
      </c>
    </row>
    <row r="161" spans="1:13" s="41" customFormat="1" ht="24">
      <c r="A161" s="43">
        <v>270</v>
      </c>
      <c r="B161" s="41" t="s">
        <v>257</v>
      </c>
      <c r="C161" s="48">
        <v>2017</v>
      </c>
      <c r="D161" s="48"/>
      <c r="E161" s="181" t="s">
        <v>258</v>
      </c>
      <c r="F161" s="48" t="s">
        <v>177</v>
      </c>
      <c r="G161" s="46">
        <v>100000</v>
      </c>
      <c r="H161" s="47">
        <v>43266</v>
      </c>
      <c r="I161" s="47">
        <v>44196</v>
      </c>
      <c r="J161" s="49">
        <v>0.03</v>
      </c>
      <c r="K161" s="39">
        <v>3058</v>
      </c>
      <c r="M161" s="146" t="s">
        <v>877</v>
      </c>
    </row>
    <row r="162" spans="1:13" s="41" customFormat="1" ht="24">
      <c r="A162" s="43">
        <v>271</v>
      </c>
      <c r="B162" s="95" t="s">
        <v>259</v>
      </c>
      <c r="C162" s="48">
        <v>2017</v>
      </c>
      <c r="D162" s="48"/>
      <c r="E162" s="181" t="s">
        <v>260</v>
      </c>
      <c r="F162" s="48" t="s">
        <v>208</v>
      </c>
      <c r="G162" s="46">
        <v>110000</v>
      </c>
      <c r="H162" s="47">
        <v>43666</v>
      </c>
      <c r="I162" s="47">
        <v>44196</v>
      </c>
      <c r="J162" s="49">
        <v>0.14000000000000001</v>
      </c>
      <c r="K162" s="39">
        <v>16811.66</v>
      </c>
      <c r="M162" s="146" t="s">
        <v>877</v>
      </c>
    </row>
    <row r="163" spans="1:13" s="41" customFormat="1" ht="24">
      <c r="A163" s="43">
        <v>272</v>
      </c>
      <c r="B163" s="41">
        <v>0</v>
      </c>
      <c r="C163" s="48">
        <v>2017</v>
      </c>
      <c r="D163" s="48"/>
      <c r="E163" s="181" t="s">
        <v>261</v>
      </c>
      <c r="F163" s="48" t="s">
        <v>27</v>
      </c>
      <c r="G163" s="46">
        <v>100000</v>
      </c>
      <c r="H163" s="48"/>
      <c r="I163" s="48"/>
      <c r="J163" s="49"/>
      <c r="K163" s="39">
        <v>0</v>
      </c>
      <c r="M163" s="146" t="s">
        <v>877</v>
      </c>
    </row>
    <row r="164" spans="1:13" s="41" customFormat="1" ht="24">
      <c r="A164" s="43">
        <v>273</v>
      </c>
      <c r="B164" s="95" t="s">
        <v>262</v>
      </c>
      <c r="C164" s="48">
        <v>2017</v>
      </c>
      <c r="D164" s="48"/>
      <c r="E164" s="181" t="s">
        <v>263</v>
      </c>
      <c r="F164" s="48" t="s">
        <v>264</v>
      </c>
      <c r="G164" s="46">
        <v>50000</v>
      </c>
      <c r="H164" s="47">
        <v>43692</v>
      </c>
      <c r="I164" s="47">
        <v>43926</v>
      </c>
      <c r="J164" s="49">
        <v>0.27</v>
      </c>
      <c r="K164" s="39">
        <v>13835.24</v>
      </c>
      <c r="M164" s="146" t="s">
        <v>877</v>
      </c>
    </row>
    <row r="165" spans="1:13" s="41" customFormat="1" ht="24">
      <c r="A165" s="43">
        <v>274</v>
      </c>
      <c r="B165" s="41">
        <v>0</v>
      </c>
      <c r="C165" s="48">
        <v>2017</v>
      </c>
      <c r="D165" s="48"/>
      <c r="E165" s="181" t="s">
        <v>265</v>
      </c>
      <c r="F165" s="48" t="s">
        <v>177</v>
      </c>
      <c r="G165" s="46">
        <v>50000</v>
      </c>
      <c r="H165" s="48"/>
      <c r="I165" s="48"/>
      <c r="J165" s="49"/>
      <c r="K165" s="39">
        <v>0</v>
      </c>
      <c r="M165" s="146" t="s">
        <v>877</v>
      </c>
    </row>
    <row r="166" spans="1:13" ht="24">
      <c r="A166" s="5">
        <v>275</v>
      </c>
      <c r="B166" s="41">
        <v>0</v>
      </c>
      <c r="C166" s="48">
        <v>2017</v>
      </c>
      <c r="D166" s="16"/>
      <c r="E166" s="181" t="s">
        <v>266</v>
      </c>
      <c r="F166" s="48" t="s">
        <v>267</v>
      </c>
      <c r="G166" s="46">
        <v>50000</v>
      </c>
      <c r="K166" s="39">
        <v>0</v>
      </c>
      <c r="M166" s="146"/>
    </row>
    <row r="167" spans="1:13" ht="33.75">
      <c r="A167" s="5">
        <v>276</v>
      </c>
      <c r="B167" s="95" t="s">
        <v>268</v>
      </c>
      <c r="C167" s="48">
        <v>2017</v>
      </c>
      <c r="D167" s="16"/>
      <c r="E167" s="181" t="s">
        <v>269</v>
      </c>
      <c r="F167" s="48" t="s">
        <v>27</v>
      </c>
      <c r="G167" s="46">
        <v>300000</v>
      </c>
      <c r="H167" s="47">
        <v>43147</v>
      </c>
      <c r="I167" s="47">
        <v>43281</v>
      </c>
      <c r="J167" s="49">
        <v>1</v>
      </c>
      <c r="K167" s="39">
        <f>260221.5+26107.2</f>
        <v>286328.7</v>
      </c>
      <c r="M167" s="98" t="s">
        <v>878</v>
      </c>
    </row>
    <row r="168" spans="1:13" s="41" customFormat="1" ht="24">
      <c r="A168" s="43">
        <v>277</v>
      </c>
      <c r="B168" s="110" t="s">
        <v>270</v>
      </c>
      <c r="C168" s="48">
        <v>2017</v>
      </c>
      <c r="D168" s="48"/>
      <c r="E168" s="181" t="s">
        <v>271</v>
      </c>
      <c r="F168" s="48" t="s">
        <v>267</v>
      </c>
      <c r="G168" s="46">
        <v>50000</v>
      </c>
      <c r="H168" s="47">
        <v>43420</v>
      </c>
      <c r="I168" s="47">
        <v>43951</v>
      </c>
      <c r="J168" s="49">
        <v>0.7</v>
      </c>
      <c r="K168" s="39">
        <f>+G168-14675</f>
        <v>35325</v>
      </c>
      <c r="M168" s="146" t="s">
        <v>875</v>
      </c>
    </row>
    <row r="169" spans="1:13" s="41" customFormat="1" ht="24">
      <c r="A169" s="43">
        <v>278</v>
      </c>
      <c r="B169" s="41" t="s">
        <v>272</v>
      </c>
      <c r="C169" s="48">
        <v>2017</v>
      </c>
      <c r="D169" s="48"/>
      <c r="E169" s="181" t="s">
        <v>273</v>
      </c>
      <c r="F169" s="48" t="s">
        <v>114</v>
      </c>
      <c r="G169" s="46">
        <v>220000</v>
      </c>
      <c r="H169" s="47">
        <v>43550</v>
      </c>
      <c r="I169" s="47">
        <v>44012</v>
      </c>
      <c r="J169" s="49">
        <v>0.61</v>
      </c>
      <c r="K169" s="39">
        <v>135396.79999999999</v>
      </c>
      <c r="M169" s="146" t="s">
        <v>875</v>
      </c>
    </row>
    <row r="170" spans="1:13" s="41" customFormat="1" ht="24">
      <c r="A170" s="43">
        <v>279</v>
      </c>
      <c r="B170" s="41" t="s">
        <v>274</v>
      </c>
      <c r="C170" s="48">
        <v>2017</v>
      </c>
      <c r="D170" s="48"/>
      <c r="E170" s="181" t="s">
        <v>275</v>
      </c>
      <c r="F170" s="48" t="s">
        <v>205</v>
      </c>
      <c r="G170" s="46">
        <v>50000</v>
      </c>
      <c r="H170" s="48"/>
      <c r="I170" s="48"/>
      <c r="J170" s="49"/>
      <c r="K170" s="39">
        <v>0</v>
      </c>
      <c r="M170" s="146" t="s">
        <v>879</v>
      </c>
    </row>
    <row r="171" spans="1:13" s="41" customFormat="1" ht="24">
      <c r="A171" s="43">
        <v>280</v>
      </c>
      <c r="B171" s="95" t="s">
        <v>276</v>
      </c>
      <c r="C171" s="48">
        <v>2017</v>
      </c>
      <c r="D171" s="48"/>
      <c r="E171" s="181" t="s">
        <v>277</v>
      </c>
      <c r="F171" s="48" t="s">
        <v>122</v>
      </c>
      <c r="G171" s="46">
        <v>60000</v>
      </c>
      <c r="H171" s="47">
        <v>43467</v>
      </c>
      <c r="I171" s="47">
        <v>43524</v>
      </c>
      <c r="J171" s="49">
        <v>1</v>
      </c>
      <c r="K171" s="39">
        <v>43514.9</v>
      </c>
      <c r="M171" s="146"/>
    </row>
    <row r="172" spans="1:13" s="41" customFormat="1" ht="24">
      <c r="A172" s="43">
        <v>281</v>
      </c>
      <c r="B172" s="41">
        <v>0</v>
      </c>
      <c r="C172" s="48">
        <v>2017</v>
      </c>
      <c r="D172" s="48"/>
      <c r="E172" s="181" t="s">
        <v>278</v>
      </c>
      <c r="F172" s="48" t="s">
        <v>279</v>
      </c>
      <c r="G172" s="46">
        <v>60000</v>
      </c>
      <c r="H172" s="47">
        <v>43632</v>
      </c>
      <c r="I172" s="47">
        <v>43677</v>
      </c>
      <c r="J172" s="49">
        <v>1</v>
      </c>
      <c r="K172" s="39">
        <v>60000</v>
      </c>
      <c r="M172" s="146"/>
    </row>
    <row r="173" spans="1:13" s="41" customFormat="1" ht="24">
      <c r="A173" s="43">
        <v>282</v>
      </c>
      <c r="B173" s="95" t="s">
        <v>280</v>
      </c>
      <c r="C173" s="48">
        <v>2017</v>
      </c>
      <c r="D173" s="48"/>
      <c r="E173" s="181" t="s">
        <v>281</v>
      </c>
      <c r="F173" s="48" t="s">
        <v>264</v>
      </c>
      <c r="G173" s="46">
        <v>70000</v>
      </c>
      <c r="H173" s="47">
        <v>43632</v>
      </c>
      <c r="I173" s="47">
        <v>43677</v>
      </c>
      <c r="J173" s="49">
        <v>1</v>
      </c>
      <c r="K173" s="39">
        <v>54252.49</v>
      </c>
      <c r="M173" s="146"/>
    </row>
    <row r="174" spans="1:13" s="41" customFormat="1" ht="24">
      <c r="A174" s="43">
        <v>283</v>
      </c>
      <c r="B174" s="110" t="s">
        <v>282</v>
      </c>
      <c r="C174" s="48">
        <v>2017</v>
      </c>
      <c r="D174" s="48"/>
      <c r="E174" s="181" t="s">
        <v>283</v>
      </c>
      <c r="F174" s="48" t="s">
        <v>24</v>
      </c>
      <c r="G174" s="46">
        <v>70000</v>
      </c>
      <c r="H174" s="47">
        <v>43763</v>
      </c>
      <c r="I174" s="47">
        <v>43952</v>
      </c>
      <c r="J174" s="49">
        <v>0.67</v>
      </c>
      <c r="K174" s="39">
        <f>45651+1743</f>
        <v>47394</v>
      </c>
      <c r="M174" s="146" t="s">
        <v>875</v>
      </c>
    </row>
    <row r="175" spans="1:13" s="41" customFormat="1">
      <c r="A175" s="43">
        <v>284</v>
      </c>
      <c r="B175" s="41" t="s">
        <v>284</v>
      </c>
      <c r="C175" s="48">
        <v>2017</v>
      </c>
      <c r="D175" s="48"/>
      <c r="E175" s="181" t="s">
        <v>285</v>
      </c>
      <c r="F175" s="48" t="s">
        <v>286</v>
      </c>
      <c r="G175" s="46">
        <v>145000</v>
      </c>
      <c r="H175" s="47">
        <v>43106</v>
      </c>
      <c r="I175" s="47">
        <v>43266</v>
      </c>
      <c r="J175" s="49">
        <v>1</v>
      </c>
      <c r="K175" s="39">
        <v>136216.20000000001</v>
      </c>
      <c r="M175" s="457" t="s">
        <v>875</v>
      </c>
    </row>
    <row r="176" spans="1:13" s="41" customFormat="1" ht="24">
      <c r="A176" s="43">
        <v>285</v>
      </c>
      <c r="B176" s="41">
        <v>0</v>
      </c>
      <c r="C176" s="48">
        <v>2017</v>
      </c>
      <c r="D176" s="48"/>
      <c r="E176" s="181" t="s">
        <v>287</v>
      </c>
      <c r="F176" s="48" t="s">
        <v>189</v>
      </c>
      <c r="G176" s="46">
        <v>70000</v>
      </c>
      <c r="H176" s="47">
        <v>43708</v>
      </c>
      <c r="I176" s="47">
        <v>43890</v>
      </c>
      <c r="J176" s="49">
        <v>0.89</v>
      </c>
      <c r="K176" s="39">
        <f>59150+3196</f>
        <v>62346</v>
      </c>
      <c r="M176" s="457"/>
    </row>
    <row r="177" spans="1:13" s="41" customFormat="1" ht="24">
      <c r="A177" s="43">
        <v>286</v>
      </c>
      <c r="B177" s="95" t="s">
        <v>288</v>
      </c>
      <c r="C177" s="48">
        <v>2017</v>
      </c>
      <c r="D177" s="48"/>
      <c r="E177" s="181" t="s">
        <v>289</v>
      </c>
      <c r="F177" s="48" t="s">
        <v>189</v>
      </c>
      <c r="G177" s="46">
        <v>100000</v>
      </c>
      <c r="H177" s="47">
        <v>43677</v>
      </c>
      <c r="I177" s="47">
        <v>43982</v>
      </c>
      <c r="J177" s="49">
        <v>0.62</v>
      </c>
      <c r="K177" s="39">
        <v>62715.89</v>
      </c>
      <c r="M177" s="146" t="s">
        <v>290</v>
      </c>
    </row>
    <row r="178" spans="1:13" s="41" customFormat="1" ht="24">
      <c r="A178" s="43">
        <v>287</v>
      </c>
      <c r="B178" s="95" t="s">
        <v>291</v>
      </c>
      <c r="C178" s="48">
        <v>2017</v>
      </c>
      <c r="D178" s="48"/>
      <c r="E178" s="181" t="s">
        <v>292</v>
      </c>
      <c r="F178" s="48" t="s">
        <v>211</v>
      </c>
      <c r="G178" s="46">
        <v>50000</v>
      </c>
      <c r="H178" s="47">
        <v>43106</v>
      </c>
      <c r="I178" s="47">
        <v>43281</v>
      </c>
      <c r="J178" s="49">
        <v>1</v>
      </c>
      <c r="K178" s="39">
        <v>44857.31</v>
      </c>
      <c r="M178" s="146"/>
    </row>
    <row r="179" spans="1:13" s="41" customFormat="1" ht="24">
      <c r="A179" s="43">
        <v>289</v>
      </c>
      <c r="B179" s="95" t="s">
        <v>293</v>
      </c>
      <c r="C179" s="48">
        <v>2017</v>
      </c>
      <c r="D179" s="48"/>
      <c r="E179" s="181" t="s">
        <v>294</v>
      </c>
      <c r="F179" s="48" t="s">
        <v>205</v>
      </c>
      <c r="G179" s="46">
        <v>50000</v>
      </c>
      <c r="H179" s="47">
        <v>43175</v>
      </c>
      <c r="I179" s="47">
        <v>43220</v>
      </c>
      <c r="J179" s="49">
        <v>1</v>
      </c>
      <c r="K179" s="39">
        <v>46024.73</v>
      </c>
      <c r="M179" s="146"/>
    </row>
    <row r="180" spans="1:13" s="41" customFormat="1" ht="24">
      <c r="A180" s="43">
        <v>290</v>
      </c>
      <c r="B180" s="95" t="s">
        <v>295</v>
      </c>
      <c r="C180" s="48">
        <v>2017</v>
      </c>
      <c r="D180" s="48"/>
      <c r="E180" s="181" t="s">
        <v>296</v>
      </c>
      <c r="F180" s="48" t="s">
        <v>27</v>
      </c>
      <c r="G180" s="46">
        <v>200000</v>
      </c>
      <c r="H180" s="48" t="s">
        <v>798</v>
      </c>
      <c r="I180" s="47">
        <v>44196</v>
      </c>
      <c r="J180" s="49">
        <v>0.3</v>
      </c>
      <c r="K180" s="39">
        <v>62827.91</v>
      </c>
      <c r="M180" s="146" t="s">
        <v>875</v>
      </c>
    </row>
    <row r="181" spans="1:13" s="41" customFormat="1" ht="24">
      <c r="A181" s="43">
        <v>292</v>
      </c>
      <c r="B181" s="110" t="s">
        <v>297</v>
      </c>
      <c r="C181" s="48">
        <v>2017</v>
      </c>
      <c r="D181" s="48"/>
      <c r="E181" s="181" t="s">
        <v>298</v>
      </c>
      <c r="F181" s="48" t="s">
        <v>267</v>
      </c>
      <c r="G181" s="46">
        <v>200000</v>
      </c>
      <c r="H181" s="48"/>
      <c r="I181" s="48"/>
      <c r="J181" s="49"/>
      <c r="K181" s="39">
        <v>0</v>
      </c>
      <c r="M181" s="146" t="s">
        <v>879</v>
      </c>
    </row>
    <row r="182" spans="1:13" ht="24">
      <c r="A182" s="5">
        <v>293</v>
      </c>
      <c r="B182" s="95" t="s">
        <v>299</v>
      </c>
      <c r="C182" s="48">
        <v>2017</v>
      </c>
      <c r="D182" s="16"/>
      <c r="E182" s="181" t="s">
        <v>300</v>
      </c>
      <c r="F182" s="48" t="s">
        <v>279</v>
      </c>
      <c r="G182" s="46">
        <v>250000</v>
      </c>
      <c r="H182" s="47">
        <v>43116</v>
      </c>
      <c r="I182" s="47">
        <v>43281</v>
      </c>
      <c r="J182" s="49">
        <v>1</v>
      </c>
      <c r="K182" s="95">
        <f>198701.36+6573.66+18958.8</f>
        <v>224233.81999999998</v>
      </c>
      <c r="M182" s="98"/>
    </row>
    <row r="183" spans="1:13" ht="24">
      <c r="A183" s="5">
        <v>294</v>
      </c>
      <c r="B183" s="95" t="s">
        <v>301</v>
      </c>
      <c r="C183" s="48">
        <v>2017</v>
      </c>
      <c r="D183" s="16"/>
      <c r="E183" s="181" t="s">
        <v>302</v>
      </c>
      <c r="F183" s="48" t="s">
        <v>205</v>
      </c>
      <c r="G183" s="46">
        <v>100000</v>
      </c>
      <c r="H183" s="47">
        <v>43175</v>
      </c>
      <c r="I183" s="47">
        <v>43251</v>
      </c>
      <c r="J183" s="49">
        <v>1</v>
      </c>
      <c r="K183" s="39">
        <v>90521.66</v>
      </c>
      <c r="M183" s="98"/>
    </row>
    <row r="184" spans="1:13" s="41" customFormat="1" ht="24">
      <c r="A184" s="43">
        <v>296</v>
      </c>
      <c r="B184" s="41">
        <v>0</v>
      </c>
      <c r="C184" s="48">
        <v>2017</v>
      </c>
      <c r="D184" s="48"/>
      <c r="E184" s="181" t="s">
        <v>303</v>
      </c>
      <c r="F184" s="48" t="s">
        <v>27</v>
      </c>
      <c r="G184" s="46">
        <v>110000</v>
      </c>
      <c r="H184" s="47">
        <v>43132</v>
      </c>
      <c r="I184" s="47">
        <v>43881</v>
      </c>
      <c r="J184" s="49">
        <v>0.84</v>
      </c>
      <c r="K184" s="39">
        <f>38090+55367</f>
        <v>93457</v>
      </c>
      <c r="M184" s="146" t="s">
        <v>875</v>
      </c>
    </row>
    <row r="185" spans="1:13" ht="24">
      <c r="A185" s="5">
        <v>298</v>
      </c>
      <c r="B185" s="41">
        <v>0</v>
      </c>
      <c r="C185" s="48">
        <v>2017</v>
      </c>
      <c r="D185" s="16"/>
      <c r="E185" s="181" t="s">
        <v>304</v>
      </c>
      <c r="F185" s="48" t="s">
        <v>24</v>
      </c>
      <c r="G185" s="46">
        <v>200000</v>
      </c>
      <c r="K185" s="39">
        <v>0</v>
      </c>
      <c r="M185" s="146" t="s">
        <v>865</v>
      </c>
    </row>
    <row r="186" spans="1:13" s="41" customFormat="1" ht="24">
      <c r="A186" s="43">
        <v>267</v>
      </c>
      <c r="B186" s="41" t="s">
        <v>305</v>
      </c>
      <c r="C186" s="48">
        <v>2017</v>
      </c>
      <c r="D186" s="48"/>
      <c r="E186" s="181" t="s">
        <v>306</v>
      </c>
      <c r="F186" s="48" t="s">
        <v>19</v>
      </c>
      <c r="G186" s="46">
        <v>10000</v>
      </c>
      <c r="H186" s="47">
        <v>43106</v>
      </c>
      <c r="I186" s="47">
        <v>43266</v>
      </c>
      <c r="J186" s="49">
        <v>1</v>
      </c>
      <c r="K186" s="39">
        <v>9060.49</v>
      </c>
      <c r="M186" s="146"/>
    </row>
    <row r="187" spans="1:13" ht="24">
      <c r="A187" s="5">
        <v>301</v>
      </c>
      <c r="B187" s="41">
        <v>0</v>
      </c>
      <c r="C187" s="48">
        <v>2017</v>
      </c>
      <c r="D187" s="16"/>
      <c r="E187" s="181" t="s">
        <v>307</v>
      </c>
      <c r="F187" s="48" t="s">
        <v>264</v>
      </c>
      <c r="G187" s="46">
        <v>200000</v>
      </c>
      <c r="K187" s="39">
        <v>0</v>
      </c>
      <c r="M187" s="146" t="s">
        <v>879</v>
      </c>
    </row>
    <row r="188" spans="1:13" s="41" customFormat="1" ht="33.75">
      <c r="A188" s="43">
        <v>303</v>
      </c>
      <c r="B188" s="95" t="s">
        <v>308</v>
      </c>
      <c r="C188" s="48">
        <v>2017</v>
      </c>
      <c r="D188" s="48"/>
      <c r="E188" s="181" t="s">
        <v>309</v>
      </c>
      <c r="F188" s="48" t="s">
        <v>42</v>
      </c>
      <c r="G188" s="46">
        <v>250000</v>
      </c>
      <c r="H188" s="47">
        <v>43419</v>
      </c>
      <c r="I188" s="47">
        <v>44196</v>
      </c>
      <c r="J188" s="49">
        <v>0.04</v>
      </c>
      <c r="K188" s="39">
        <v>10606.87</v>
      </c>
      <c r="M188" s="98" t="s">
        <v>310</v>
      </c>
    </row>
    <row r="189" spans="1:13" ht="24">
      <c r="A189" s="5">
        <v>304</v>
      </c>
      <c r="B189" s="41" t="s">
        <v>311</v>
      </c>
      <c r="C189" s="48">
        <v>2017</v>
      </c>
      <c r="D189" s="16"/>
      <c r="E189" s="181" t="s">
        <v>312</v>
      </c>
      <c r="F189" s="48" t="s">
        <v>211</v>
      </c>
      <c r="G189" s="46">
        <v>50000</v>
      </c>
      <c r="H189" s="47">
        <v>43175</v>
      </c>
      <c r="I189" s="100">
        <v>43646</v>
      </c>
      <c r="J189" s="49">
        <v>1</v>
      </c>
      <c r="K189" s="39">
        <v>41977.04</v>
      </c>
      <c r="M189" s="146"/>
    </row>
    <row r="190" spans="1:13" s="13" customFormat="1" ht="24">
      <c r="A190" s="5">
        <v>251</v>
      </c>
      <c r="B190" s="41" t="s">
        <v>313</v>
      </c>
      <c r="C190" s="48">
        <v>2017</v>
      </c>
      <c r="D190" s="16"/>
      <c r="E190" s="181" t="s">
        <v>314</v>
      </c>
      <c r="F190" s="48" t="s">
        <v>44</v>
      </c>
      <c r="G190" s="46">
        <v>70000</v>
      </c>
      <c r="H190" s="47">
        <v>43160</v>
      </c>
      <c r="I190" s="47">
        <v>43174</v>
      </c>
      <c r="J190" s="49">
        <v>1</v>
      </c>
      <c r="K190" s="39">
        <v>28933.33</v>
      </c>
      <c r="L190" s="41"/>
      <c r="M190" s="146"/>
    </row>
    <row r="191" spans="1:13" ht="24">
      <c r="A191" s="5">
        <v>306</v>
      </c>
      <c r="B191" s="95" t="s">
        <v>315</v>
      </c>
      <c r="C191" s="48">
        <v>2017</v>
      </c>
      <c r="D191" s="16"/>
      <c r="E191" s="181" t="s">
        <v>316</v>
      </c>
      <c r="F191" s="48" t="s">
        <v>24</v>
      </c>
      <c r="G191" s="46">
        <v>100000</v>
      </c>
      <c r="H191" s="47">
        <v>43055</v>
      </c>
      <c r="I191" s="47">
        <v>43131</v>
      </c>
      <c r="J191" s="49">
        <v>1</v>
      </c>
      <c r="K191" s="39">
        <v>69781.89</v>
      </c>
      <c r="M191" s="146"/>
    </row>
    <row r="192" spans="1:13" ht="24">
      <c r="A192" s="5">
        <v>309</v>
      </c>
      <c r="B192" s="110" t="s">
        <v>317</v>
      </c>
      <c r="C192" s="48">
        <v>2017</v>
      </c>
      <c r="D192" s="16"/>
      <c r="E192" s="181" t="s">
        <v>318</v>
      </c>
      <c r="F192" s="48" t="s">
        <v>319</v>
      </c>
      <c r="G192" s="46">
        <v>495000</v>
      </c>
      <c r="K192" s="39">
        <v>0</v>
      </c>
      <c r="M192" s="98" t="s">
        <v>879</v>
      </c>
    </row>
    <row r="193" spans="1:13" ht="24">
      <c r="A193" s="5">
        <v>310</v>
      </c>
      <c r="B193" s="95" t="s">
        <v>320</v>
      </c>
      <c r="C193" s="48">
        <v>2017</v>
      </c>
      <c r="D193" s="16"/>
      <c r="E193" s="181" t="s">
        <v>321</v>
      </c>
      <c r="F193" s="48" t="s">
        <v>39</v>
      </c>
      <c r="G193" s="46">
        <v>340000</v>
      </c>
      <c r="H193" s="47">
        <v>43040</v>
      </c>
      <c r="I193" s="47">
        <v>43159</v>
      </c>
      <c r="J193" s="49">
        <v>1</v>
      </c>
      <c r="K193" s="39">
        <f>325673.96+1175.96</f>
        <v>326849.92000000004</v>
      </c>
      <c r="M193" s="146"/>
    </row>
    <row r="194" spans="1:13" ht="24">
      <c r="A194" s="5">
        <v>312</v>
      </c>
      <c r="B194" s="110" t="s">
        <v>322</v>
      </c>
      <c r="C194" s="48">
        <v>2017</v>
      </c>
      <c r="D194" s="16"/>
      <c r="E194" s="181" t="s">
        <v>323</v>
      </c>
      <c r="F194" s="48" t="s">
        <v>107</v>
      </c>
      <c r="G194" s="46">
        <v>500000</v>
      </c>
      <c r="M194" s="98" t="s">
        <v>879</v>
      </c>
    </row>
    <row r="195" spans="1:13" s="41" customFormat="1" ht="24">
      <c r="A195" s="43">
        <v>314</v>
      </c>
      <c r="B195" s="41" t="s">
        <v>324</v>
      </c>
      <c r="C195" s="48">
        <v>2017</v>
      </c>
      <c r="D195" s="48"/>
      <c r="E195" s="181" t="s">
        <v>325</v>
      </c>
      <c r="F195" s="48" t="s">
        <v>82</v>
      </c>
      <c r="G195" s="46">
        <v>1000000</v>
      </c>
      <c r="H195" s="47">
        <v>43382</v>
      </c>
      <c r="I195" s="47">
        <v>43982</v>
      </c>
      <c r="J195" s="244">
        <v>0.59799999999999998</v>
      </c>
      <c r="K195" s="39">
        <v>4759509.79</v>
      </c>
      <c r="M195" s="146" t="s">
        <v>881</v>
      </c>
    </row>
    <row r="196" spans="1:13" s="41" customFormat="1" ht="24">
      <c r="A196" s="43">
        <v>317</v>
      </c>
      <c r="B196" s="41">
        <v>0</v>
      </c>
      <c r="C196" s="48">
        <v>2017</v>
      </c>
      <c r="D196" s="48"/>
      <c r="E196" s="181" t="s">
        <v>326</v>
      </c>
      <c r="F196" s="48"/>
      <c r="G196" s="46">
        <v>100000</v>
      </c>
      <c r="H196" s="48"/>
      <c r="I196" s="48"/>
      <c r="J196" s="49"/>
      <c r="M196" s="146" t="s">
        <v>879</v>
      </c>
    </row>
    <row r="197" spans="1:13" s="41" customFormat="1" ht="24">
      <c r="A197" s="43">
        <v>318</v>
      </c>
      <c r="B197" s="95" t="s">
        <v>327</v>
      </c>
      <c r="C197" s="48">
        <v>2017</v>
      </c>
      <c r="D197" s="48"/>
      <c r="E197" s="181" t="s">
        <v>328</v>
      </c>
      <c r="F197" s="48"/>
      <c r="G197" s="46">
        <v>100000</v>
      </c>
      <c r="H197" s="47">
        <v>42947</v>
      </c>
      <c r="I197" s="47">
        <v>43921</v>
      </c>
      <c r="J197" s="49">
        <v>1</v>
      </c>
      <c r="K197" s="39">
        <v>62571.46</v>
      </c>
      <c r="M197" s="98" t="s">
        <v>870</v>
      </c>
    </row>
    <row r="198" spans="1:13" s="41" customFormat="1" ht="24">
      <c r="A198" s="43">
        <v>319</v>
      </c>
      <c r="B198" s="95" t="s">
        <v>329</v>
      </c>
      <c r="C198" s="48">
        <v>2017</v>
      </c>
      <c r="D198" s="48"/>
      <c r="E198" s="181" t="s">
        <v>330</v>
      </c>
      <c r="F198" s="48"/>
      <c r="G198" s="46">
        <v>330000</v>
      </c>
      <c r="H198" s="47">
        <v>43102</v>
      </c>
      <c r="I198" s="47">
        <v>43281</v>
      </c>
      <c r="J198" s="49">
        <v>1</v>
      </c>
      <c r="K198" s="39">
        <v>306358.28999999998</v>
      </c>
      <c r="M198" s="146" t="s">
        <v>870</v>
      </c>
    </row>
    <row r="199" spans="1:13" s="41" customFormat="1" ht="24">
      <c r="A199" s="43">
        <v>323</v>
      </c>
      <c r="B199" s="41" t="s">
        <v>331</v>
      </c>
      <c r="C199" s="48">
        <v>2017</v>
      </c>
      <c r="D199" s="48"/>
      <c r="E199" s="181" t="s">
        <v>332</v>
      </c>
      <c r="F199" s="48"/>
      <c r="G199" s="46">
        <v>5700000</v>
      </c>
      <c r="H199" s="47">
        <v>43525</v>
      </c>
      <c r="I199" s="47">
        <v>43891</v>
      </c>
      <c r="J199" s="49">
        <v>0.83</v>
      </c>
      <c r="K199" s="39">
        <v>2633466.89</v>
      </c>
      <c r="M199" s="146" t="s">
        <v>885</v>
      </c>
    </row>
    <row r="200" spans="1:13" s="41" customFormat="1" ht="24">
      <c r="A200" s="43">
        <v>324</v>
      </c>
      <c r="B200" s="41" t="s">
        <v>333</v>
      </c>
      <c r="C200" s="48">
        <v>2017</v>
      </c>
      <c r="D200" s="48"/>
      <c r="E200" s="245" t="s">
        <v>334</v>
      </c>
      <c r="F200" s="48"/>
      <c r="G200" s="46">
        <v>154784.57999999999</v>
      </c>
      <c r="H200" s="47">
        <v>43481</v>
      </c>
      <c r="I200" s="47">
        <v>43555</v>
      </c>
      <c r="J200" s="49">
        <v>1</v>
      </c>
      <c r="K200" s="39">
        <v>133057.22</v>
      </c>
      <c r="M200" s="146" t="s">
        <v>885</v>
      </c>
    </row>
    <row r="201" spans="1:13" ht="24">
      <c r="A201" s="5">
        <v>326</v>
      </c>
      <c r="B201" s="41">
        <v>0</v>
      </c>
      <c r="C201" s="48">
        <v>2017</v>
      </c>
      <c r="D201" s="16"/>
      <c r="E201" s="181" t="s">
        <v>335</v>
      </c>
      <c r="G201" s="46">
        <v>1000000</v>
      </c>
      <c r="K201" s="39">
        <v>0</v>
      </c>
      <c r="M201" s="146" t="s">
        <v>879</v>
      </c>
    </row>
    <row r="202" spans="1:13" s="41" customFormat="1" ht="24">
      <c r="A202" s="43">
        <v>328</v>
      </c>
      <c r="B202" s="41" t="s">
        <v>336</v>
      </c>
      <c r="C202" s="48">
        <v>2017</v>
      </c>
      <c r="D202" s="48"/>
      <c r="E202" s="181" t="s">
        <v>337</v>
      </c>
      <c r="F202" s="48"/>
      <c r="G202" s="46">
        <v>2300000</v>
      </c>
      <c r="H202" s="47">
        <v>43190</v>
      </c>
      <c r="I202" s="47">
        <v>43830</v>
      </c>
      <c r="J202" s="49">
        <v>0.99790000000000001</v>
      </c>
      <c r="K202" s="39">
        <v>2107332.2999999998</v>
      </c>
      <c r="M202" s="146" t="s">
        <v>870</v>
      </c>
    </row>
    <row r="203" spans="1:13" s="41" customFormat="1" ht="24">
      <c r="A203" s="43">
        <v>226</v>
      </c>
      <c r="B203" s="95" t="s">
        <v>338</v>
      </c>
      <c r="C203" s="48">
        <v>2017</v>
      </c>
      <c r="D203" s="48"/>
      <c r="E203" s="181" t="s">
        <v>339</v>
      </c>
      <c r="F203" s="48" t="s">
        <v>340</v>
      </c>
      <c r="G203" s="46">
        <v>580000</v>
      </c>
      <c r="H203" s="47">
        <v>43085</v>
      </c>
      <c r="I203" s="47">
        <v>43281</v>
      </c>
      <c r="J203" s="49">
        <v>1</v>
      </c>
      <c r="K203" s="39">
        <f>492259.85+56830.5</f>
        <v>549090.35</v>
      </c>
      <c r="M203" s="146" t="s">
        <v>870</v>
      </c>
    </row>
    <row r="204" spans="1:13" s="41" customFormat="1" ht="24">
      <c r="A204" s="43">
        <v>234</v>
      </c>
      <c r="B204" s="95" t="s">
        <v>341</v>
      </c>
      <c r="C204" s="48">
        <v>2017</v>
      </c>
      <c r="D204" s="48"/>
      <c r="E204" s="181" t="s">
        <v>342</v>
      </c>
      <c r="F204" s="48" t="s">
        <v>254</v>
      </c>
      <c r="G204" s="46">
        <v>559523.81000000006</v>
      </c>
      <c r="H204" s="47">
        <v>43208</v>
      </c>
      <c r="I204" s="47">
        <v>43312</v>
      </c>
      <c r="J204" s="49">
        <v>1</v>
      </c>
      <c r="K204" s="39">
        <v>519399.55</v>
      </c>
      <c r="M204" s="146" t="s">
        <v>870</v>
      </c>
    </row>
    <row r="205" spans="1:13" s="41" customFormat="1" ht="24">
      <c r="A205" s="43">
        <v>235</v>
      </c>
      <c r="B205" s="95" t="s">
        <v>343</v>
      </c>
      <c r="C205" s="48">
        <v>2017</v>
      </c>
      <c r="D205" s="48"/>
      <c r="E205" s="181" t="s">
        <v>344</v>
      </c>
      <c r="F205" s="48" t="s">
        <v>254</v>
      </c>
      <c r="G205" s="46">
        <v>559523.81000000006</v>
      </c>
      <c r="H205" s="47">
        <v>43175</v>
      </c>
      <c r="I205" s="47">
        <v>43708</v>
      </c>
      <c r="J205" s="49">
        <v>1</v>
      </c>
      <c r="K205" s="39">
        <v>505035.42</v>
      </c>
      <c r="M205" s="146" t="s">
        <v>870</v>
      </c>
    </row>
    <row r="206" spans="1:13" s="41" customFormat="1" ht="24">
      <c r="A206" s="43">
        <v>233</v>
      </c>
      <c r="B206" s="95" t="s">
        <v>345</v>
      </c>
      <c r="C206" s="48">
        <v>2017</v>
      </c>
      <c r="D206" s="48"/>
      <c r="E206" s="181" t="s">
        <v>346</v>
      </c>
      <c r="F206" s="48" t="s">
        <v>254</v>
      </c>
      <c r="G206" s="46">
        <v>559523.81000000006</v>
      </c>
      <c r="H206" s="47">
        <v>43358</v>
      </c>
      <c r="I206" s="47">
        <v>44089</v>
      </c>
      <c r="J206" s="49">
        <v>0.52</v>
      </c>
      <c r="K206" s="39">
        <v>293822.15999999997</v>
      </c>
      <c r="M206" s="146" t="s">
        <v>882</v>
      </c>
    </row>
    <row r="207" spans="1:13" s="41" customFormat="1" ht="24">
      <c r="A207" s="43">
        <v>237</v>
      </c>
      <c r="B207" s="110" t="s">
        <v>347</v>
      </c>
      <c r="C207" s="48">
        <v>2017</v>
      </c>
      <c r="D207" s="48"/>
      <c r="E207" s="181" t="s">
        <v>348</v>
      </c>
      <c r="F207" s="48" t="s">
        <v>39</v>
      </c>
      <c r="G207" s="46">
        <v>678571.43</v>
      </c>
      <c r="H207" s="48"/>
      <c r="I207" s="48"/>
      <c r="J207" s="49"/>
      <c r="K207" s="39">
        <v>0</v>
      </c>
      <c r="M207" s="146" t="s">
        <v>879</v>
      </c>
    </row>
    <row r="208" spans="1:13" s="41" customFormat="1" ht="24">
      <c r="A208" s="43">
        <v>240</v>
      </c>
      <c r="B208" s="95" t="s">
        <v>349</v>
      </c>
      <c r="C208" s="48">
        <v>2017</v>
      </c>
      <c r="D208" s="48"/>
      <c r="E208" s="181" t="s">
        <v>350</v>
      </c>
      <c r="F208" s="48" t="s">
        <v>351</v>
      </c>
      <c r="G208" s="46">
        <v>500000</v>
      </c>
      <c r="H208" s="47">
        <v>43116</v>
      </c>
      <c r="I208" s="47">
        <v>43281</v>
      </c>
      <c r="J208" s="49">
        <v>1</v>
      </c>
      <c r="K208" s="39">
        <f>418405.18+53302.2</f>
        <v>471707.38</v>
      </c>
      <c r="M208" s="146" t="s">
        <v>870</v>
      </c>
    </row>
    <row r="209" spans="1:13" s="41" customFormat="1" ht="24">
      <c r="A209" s="43">
        <v>243</v>
      </c>
      <c r="B209" s="95" t="s">
        <v>352</v>
      </c>
      <c r="C209" s="48">
        <v>2017</v>
      </c>
      <c r="D209" s="48"/>
      <c r="E209" s="181" t="s">
        <v>353</v>
      </c>
      <c r="F209" s="48" t="s">
        <v>208</v>
      </c>
      <c r="G209" s="46">
        <v>500000</v>
      </c>
      <c r="H209" s="47">
        <v>43466</v>
      </c>
      <c r="I209" s="47">
        <v>43677</v>
      </c>
      <c r="J209" s="49">
        <v>1</v>
      </c>
      <c r="K209" s="39">
        <v>463687.64</v>
      </c>
      <c r="M209" s="146" t="s">
        <v>870</v>
      </c>
    </row>
    <row r="210" spans="1:13" s="178" customFormat="1" ht="24">
      <c r="A210" s="197">
        <v>258</v>
      </c>
      <c r="B210" s="239" t="s">
        <v>354</v>
      </c>
      <c r="C210" s="182">
        <v>2017</v>
      </c>
      <c r="D210" s="182"/>
      <c r="E210" s="181" t="s">
        <v>355</v>
      </c>
      <c r="F210" s="182" t="s">
        <v>47</v>
      </c>
      <c r="G210" s="183">
        <v>1128571.43</v>
      </c>
      <c r="H210" s="184">
        <v>43175</v>
      </c>
      <c r="I210" s="184">
        <v>44196</v>
      </c>
      <c r="J210" s="185">
        <v>0.15</v>
      </c>
      <c r="K210" s="186">
        <v>168535.72</v>
      </c>
      <c r="M210" s="192" t="s">
        <v>879</v>
      </c>
    </row>
    <row r="211" spans="1:13" ht="24">
      <c r="A211" s="5">
        <v>261</v>
      </c>
      <c r="B211" s="95" t="s">
        <v>356</v>
      </c>
      <c r="C211" s="48">
        <v>2017</v>
      </c>
      <c r="D211" s="16"/>
      <c r="E211" s="42" t="s">
        <v>357</v>
      </c>
      <c r="F211" s="48" t="s">
        <v>189</v>
      </c>
      <c r="G211" s="46">
        <v>600000</v>
      </c>
      <c r="H211" s="47">
        <v>43085</v>
      </c>
      <c r="I211" s="47">
        <v>43190</v>
      </c>
      <c r="J211" s="49">
        <v>1</v>
      </c>
      <c r="K211" s="39">
        <f>558776.69+1248.36</f>
        <v>560025.04999999993</v>
      </c>
      <c r="M211" s="146" t="s">
        <v>870</v>
      </c>
    </row>
    <row r="212" spans="1:13" ht="24">
      <c r="A212" s="5">
        <v>383</v>
      </c>
      <c r="C212" s="48">
        <v>2017</v>
      </c>
      <c r="D212" s="16"/>
      <c r="E212" s="108" t="s">
        <v>358</v>
      </c>
      <c r="G212" s="46">
        <v>500000</v>
      </c>
      <c r="K212" s="39">
        <v>0</v>
      </c>
      <c r="M212" s="98"/>
    </row>
    <row r="213" spans="1:13" ht="24">
      <c r="A213" s="5">
        <v>385</v>
      </c>
      <c r="C213" s="48">
        <v>2017</v>
      </c>
      <c r="D213" s="16"/>
      <c r="E213" s="108" t="s">
        <v>359</v>
      </c>
      <c r="G213" s="46">
        <v>1000000</v>
      </c>
      <c r="M213" s="98" t="s">
        <v>884</v>
      </c>
    </row>
    <row r="214" spans="1:13" ht="36">
      <c r="A214" s="5">
        <v>331</v>
      </c>
      <c r="B214" s="41" t="s">
        <v>360</v>
      </c>
      <c r="C214" s="48">
        <v>2017</v>
      </c>
      <c r="D214" s="16"/>
      <c r="E214" s="45" t="s">
        <v>361</v>
      </c>
      <c r="G214" s="46">
        <v>3000000</v>
      </c>
      <c r="H214" s="246">
        <v>43602</v>
      </c>
      <c r="I214" s="246">
        <v>43769</v>
      </c>
      <c r="J214" s="49">
        <v>1</v>
      </c>
      <c r="K214" s="39">
        <v>0</v>
      </c>
      <c r="M214" s="98" t="s">
        <v>883</v>
      </c>
    </row>
    <row r="215" spans="1:13" ht="24">
      <c r="A215" s="5">
        <v>332</v>
      </c>
      <c r="C215" s="48">
        <v>2017</v>
      </c>
      <c r="D215" s="3"/>
      <c r="E215" s="42" t="s">
        <v>362</v>
      </c>
      <c r="G215" s="46"/>
      <c r="K215" s="49"/>
      <c r="M215" s="98"/>
    </row>
    <row r="216" spans="1:13">
      <c r="A216" s="5">
        <v>333</v>
      </c>
      <c r="D216" s="16"/>
      <c r="E216" s="42" t="s">
        <v>363</v>
      </c>
      <c r="G216" s="46"/>
      <c r="K216" s="49"/>
      <c r="M216" s="98"/>
    </row>
    <row r="217" spans="1:13">
      <c r="A217" s="5">
        <v>334</v>
      </c>
      <c r="C217" s="48">
        <v>2017</v>
      </c>
      <c r="D217" s="16"/>
      <c r="E217" s="42" t="s">
        <v>364</v>
      </c>
      <c r="G217" s="46">
        <v>4500</v>
      </c>
      <c r="J217" s="49">
        <v>1</v>
      </c>
      <c r="K217" s="39">
        <v>4500</v>
      </c>
      <c r="M217" s="98"/>
    </row>
    <row r="218" spans="1:13">
      <c r="A218" s="5">
        <v>335</v>
      </c>
      <c r="C218" s="48">
        <v>2017</v>
      </c>
      <c r="D218" s="16"/>
      <c r="E218" s="42" t="s">
        <v>365</v>
      </c>
      <c r="G218" s="46">
        <v>19656</v>
      </c>
      <c r="J218" s="49">
        <v>1</v>
      </c>
      <c r="K218" s="39">
        <v>19656</v>
      </c>
      <c r="M218" s="98"/>
    </row>
    <row r="219" spans="1:13" ht="24">
      <c r="A219" s="5">
        <v>336</v>
      </c>
      <c r="C219" s="48">
        <v>2017</v>
      </c>
      <c r="D219" s="16"/>
      <c r="E219" s="42" t="s">
        <v>366</v>
      </c>
      <c r="G219" s="46">
        <v>11000</v>
      </c>
      <c r="J219" s="49">
        <v>1</v>
      </c>
      <c r="K219" s="39">
        <v>11000</v>
      </c>
      <c r="M219" s="98"/>
    </row>
    <row r="220" spans="1:13">
      <c r="A220" s="5">
        <v>337</v>
      </c>
      <c r="C220" s="48">
        <v>2017</v>
      </c>
      <c r="D220" s="16"/>
      <c r="E220" s="42" t="s">
        <v>367</v>
      </c>
      <c r="G220" s="46">
        <v>9900</v>
      </c>
      <c r="J220" s="49">
        <v>1</v>
      </c>
      <c r="K220" s="39">
        <v>9900</v>
      </c>
      <c r="M220" s="98"/>
    </row>
    <row r="221" spans="1:13">
      <c r="A221" s="5">
        <v>338</v>
      </c>
      <c r="D221" s="16"/>
      <c r="E221" s="108" t="s">
        <v>368</v>
      </c>
      <c r="G221" s="46"/>
      <c r="K221" s="49"/>
      <c r="M221" s="98"/>
    </row>
    <row r="222" spans="1:13" ht="24">
      <c r="A222" s="5">
        <v>339</v>
      </c>
      <c r="C222" s="48">
        <v>2017</v>
      </c>
      <c r="D222" s="16"/>
      <c r="E222" s="108" t="s">
        <v>369</v>
      </c>
      <c r="G222" s="46">
        <v>698040</v>
      </c>
      <c r="J222" s="49">
        <v>1</v>
      </c>
      <c r="K222" s="39">
        <v>698040</v>
      </c>
      <c r="M222" s="98"/>
    </row>
    <row r="223" spans="1:13">
      <c r="A223" s="5">
        <v>340</v>
      </c>
      <c r="D223" s="16"/>
      <c r="E223" s="108" t="s">
        <v>370</v>
      </c>
      <c r="G223" s="46"/>
      <c r="K223" s="49"/>
      <c r="M223" s="98"/>
    </row>
    <row r="224" spans="1:13">
      <c r="A224" s="5">
        <v>341</v>
      </c>
      <c r="C224" s="48">
        <v>2017</v>
      </c>
      <c r="D224" s="16"/>
      <c r="E224" s="108" t="s">
        <v>371</v>
      </c>
      <c r="G224" s="46">
        <v>26000</v>
      </c>
      <c r="J224" s="49">
        <v>1</v>
      </c>
      <c r="K224" s="39">
        <v>22995</v>
      </c>
      <c r="M224" s="98"/>
    </row>
    <row r="225" spans="1:13" ht="24">
      <c r="A225" s="5">
        <v>342</v>
      </c>
      <c r="D225" s="16"/>
      <c r="E225" s="108" t="s">
        <v>372</v>
      </c>
      <c r="G225" s="46"/>
      <c r="K225" s="49"/>
      <c r="M225" s="98"/>
    </row>
    <row r="226" spans="1:13">
      <c r="A226" s="5">
        <v>343</v>
      </c>
      <c r="C226" s="48">
        <v>2017</v>
      </c>
      <c r="D226" s="16"/>
      <c r="E226" s="108" t="s">
        <v>373</v>
      </c>
      <c r="G226" s="46">
        <v>12364</v>
      </c>
      <c r="J226" s="49">
        <v>1</v>
      </c>
      <c r="K226" s="39">
        <v>12364</v>
      </c>
      <c r="M226" s="98"/>
    </row>
    <row r="227" spans="1:13">
      <c r="A227" s="5">
        <v>344</v>
      </c>
      <c r="D227" s="16"/>
      <c r="E227" s="108" t="s">
        <v>374</v>
      </c>
      <c r="G227" s="46"/>
      <c r="K227" s="49"/>
      <c r="M227" s="98"/>
    </row>
    <row r="228" spans="1:13" ht="24">
      <c r="A228" s="5">
        <v>345</v>
      </c>
      <c r="C228" s="48">
        <v>2017</v>
      </c>
      <c r="D228" s="16"/>
      <c r="E228" s="108" t="s">
        <v>375</v>
      </c>
      <c r="G228" s="46">
        <v>29845</v>
      </c>
      <c r="J228" s="49">
        <v>1</v>
      </c>
      <c r="K228" s="39">
        <v>29845</v>
      </c>
      <c r="M228" s="98"/>
    </row>
    <row r="229" spans="1:13">
      <c r="A229" s="5">
        <v>346</v>
      </c>
      <c r="D229" s="16"/>
      <c r="E229" s="108" t="s">
        <v>376</v>
      </c>
      <c r="G229" s="46"/>
      <c r="K229" s="49"/>
      <c r="M229" s="98"/>
    </row>
    <row r="230" spans="1:13" ht="24">
      <c r="A230" s="5">
        <v>347</v>
      </c>
      <c r="C230" s="48">
        <v>2017</v>
      </c>
      <c r="D230" s="16"/>
      <c r="E230" s="108" t="s">
        <v>377</v>
      </c>
      <c r="G230" s="46">
        <v>204000</v>
      </c>
      <c r="J230" s="49">
        <v>1</v>
      </c>
      <c r="K230" s="39">
        <v>204000</v>
      </c>
      <c r="M230" s="98"/>
    </row>
    <row r="231" spans="1:13" ht="24">
      <c r="A231" s="5">
        <v>348</v>
      </c>
      <c r="C231" s="48">
        <v>2017</v>
      </c>
      <c r="D231" s="16"/>
      <c r="E231" s="108" t="s">
        <v>378</v>
      </c>
      <c r="G231" s="46">
        <v>80000</v>
      </c>
      <c r="J231" s="49">
        <v>1</v>
      </c>
      <c r="K231" s="39">
        <v>80000</v>
      </c>
      <c r="M231" s="98"/>
    </row>
    <row r="232" spans="1:13">
      <c r="A232" s="5">
        <v>349</v>
      </c>
      <c r="C232" s="48">
        <v>2017</v>
      </c>
      <c r="D232" s="16"/>
      <c r="E232" s="42" t="s">
        <v>379</v>
      </c>
      <c r="G232" s="46">
        <v>18000</v>
      </c>
      <c r="J232" s="49">
        <v>1</v>
      </c>
      <c r="K232" s="39">
        <v>18000</v>
      </c>
      <c r="M232" s="98"/>
    </row>
    <row r="233" spans="1:13">
      <c r="A233" s="5">
        <v>350</v>
      </c>
      <c r="C233" s="48">
        <v>2017</v>
      </c>
      <c r="D233" s="16"/>
      <c r="E233" s="108" t="s">
        <v>380</v>
      </c>
      <c r="G233" s="46">
        <v>36000</v>
      </c>
      <c r="J233" s="49">
        <v>1</v>
      </c>
      <c r="K233" s="39">
        <v>36000</v>
      </c>
      <c r="M233" s="98"/>
    </row>
    <row r="234" spans="1:13">
      <c r="A234" s="5">
        <v>351</v>
      </c>
      <c r="C234" s="48">
        <v>2017</v>
      </c>
      <c r="D234" s="16"/>
      <c r="E234" s="108" t="s">
        <v>381</v>
      </c>
      <c r="G234" s="46">
        <v>30000</v>
      </c>
      <c r="J234" s="49">
        <v>1</v>
      </c>
      <c r="K234" s="46">
        <v>30000</v>
      </c>
      <c r="M234" s="98"/>
    </row>
    <row r="235" spans="1:13">
      <c r="A235" s="5">
        <v>352</v>
      </c>
      <c r="C235" s="48">
        <v>2017</v>
      </c>
      <c r="D235" s="16"/>
      <c r="E235" s="108" t="s">
        <v>382</v>
      </c>
      <c r="G235" s="46">
        <v>51600</v>
      </c>
      <c r="J235" s="49">
        <v>1</v>
      </c>
      <c r="K235" s="46">
        <v>51600</v>
      </c>
      <c r="M235" s="98"/>
    </row>
    <row r="236" spans="1:13">
      <c r="A236" s="5">
        <v>353</v>
      </c>
      <c r="C236" s="48">
        <v>2017</v>
      </c>
      <c r="D236" s="16"/>
      <c r="E236" s="108" t="s">
        <v>383</v>
      </c>
      <c r="G236" s="46">
        <v>47220</v>
      </c>
      <c r="J236" s="49">
        <v>1</v>
      </c>
      <c r="K236" s="46">
        <v>47220</v>
      </c>
      <c r="M236" s="98"/>
    </row>
    <row r="237" spans="1:13">
      <c r="A237" s="5">
        <v>354</v>
      </c>
      <c r="C237" s="48">
        <v>2017</v>
      </c>
      <c r="D237" s="16"/>
      <c r="E237" s="108" t="s">
        <v>384</v>
      </c>
      <c r="G237" s="46">
        <v>96250</v>
      </c>
      <c r="J237" s="49">
        <v>1</v>
      </c>
      <c r="K237" s="46">
        <v>96250</v>
      </c>
      <c r="M237" s="98"/>
    </row>
    <row r="238" spans="1:13">
      <c r="A238" s="5">
        <v>355</v>
      </c>
      <c r="C238" s="48">
        <v>2017</v>
      </c>
      <c r="D238" s="16"/>
      <c r="E238" s="108" t="s">
        <v>385</v>
      </c>
      <c r="G238" s="46">
        <v>24000</v>
      </c>
      <c r="J238" s="49">
        <v>1</v>
      </c>
      <c r="K238" s="46">
        <v>24000</v>
      </c>
      <c r="M238" s="98"/>
    </row>
    <row r="239" spans="1:13">
      <c r="A239" s="5">
        <v>356</v>
      </c>
      <c r="C239" s="48">
        <v>2017</v>
      </c>
      <c r="D239" s="16"/>
      <c r="E239" s="108" t="s">
        <v>386</v>
      </c>
      <c r="G239" s="46">
        <v>78750</v>
      </c>
      <c r="J239" s="49">
        <v>1</v>
      </c>
      <c r="K239" s="46">
        <v>78750</v>
      </c>
      <c r="M239" s="98"/>
    </row>
    <row r="240" spans="1:13">
      <c r="A240" s="5">
        <v>357</v>
      </c>
      <c r="C240" s="48">
        <v>2017</v>
      </c>
      <c r="D240" s="16"/>
      <c r="E240" s="108" t="s">
        <v>387</v>
      </c>
      <c r="G240" s="46">
        <v>343200</v>
      </c>
      <c r="J240" s="49">
        <v>1</v>
      </c>
      <c r="K240" s="46">
        <v>343200</v>
      </c>
      <c r="M240" s="98"/>
    </row>
    <row r="241" spans="1:13">
      <c r="A241" s="5">
        <v>358</v>
      </c>
      <c r="C241" s="48">
        <v>2017</v>
      </c>
      <c r="D241" s="16"/>
      <c r="E241" s="108" t="s">
        <v>388</v>
      </c>
      <c r="G241" s="46">
        <v>26400</v>
      </c>
      <c r="J241" s="49">
        <v>1</v>
      </c>
      <c r="K241" s="46">
        <v>26400</v>
      </c>
      <c r="M241" s="98"/>
    </row>
    <row r="242" spans="1:13">
      <c r="A242" s="5">
        <v>359</v>
      </c>
      <c r="C242" s="48">
        <v>2017</v>
      </c>
      <c r="D242" s="16"/>
      <c r="E242" s="108" t="s">
        <v>389</v>
      </c>
      <c r="G242" s="46">
        <v>18900</v>
      </c>
      <c r="J242" s="49">
        <v>1</v>
      </c>
      <c r="K242" s="46">
        <v>18900</v>
      </c>
      <c r="M242" s="98"/>
    </row>
    <row r="243" spans="1:13">
      <c r="A243" s="5">
        <v>360</v>
      </c>
      <c r="C243" s="48">
        <v>2017</v>
      </c>
      <c r="D243" s="16"/>
      <c r="E243" s="108" t="s">
        <v>390</v>
      </c>
      <c r="G243" s="46">
        <v>7680</v>
      </c>
      <c r="J243" s="49">
        <v>1</v>
      </c>
      <c r="K243" s="46">
        <v>7680</v>
      </c>
      <c r="M243" s="98"/>
    </row>
    <row r="244" spans="1:13" ht="12.75" customHeight="1">
      <c r="A244" s="5">
        <v>361</v>
      </c>
      <c r="C244" s="48">
        <v>2017</v>
      </c>
      <c r="D244" s="16"/>
      <c r="E244" s="108" t="s">
        <v>391</v>
      </c>
      <c r="G244" s="46">
        <v>58800</v>
      </c>
      <c r="J244" s="49">
        <v>1</v>
      </c>
      <c r="K244" s="46">
        <v>58800</v>
      </c>
      <c r="M244" s="98"/>
    </row>
    <row r="245" spans="1:13" ht="12.75" customHeight="1">
      <c r="A245" s="5">
        <v>362</v>
      </c>
      <c r="C245" s="48">
        <v>2017</v>
      </c>
      <c r="D245" s="16"/>
      <c r="E245" s="108" t="s">
        <v>392</v>
      </c>
      <c r="G245" s="46">
        <v>25320</v>
      </c>
      <c r="J245" s="49">
        <v>1</v>
      </c>
      <c r="K245" s="46">
        <v>25320</v>
      </c>
      <c r="M245" s="98"/>
    </row>
    <row r="246" spans="1:13" ht="12.75" customHeight="1">
      <c r="A246" s="5">
        <v>363</v>
      </c>
      <c r="C246" s="48">
        <v>2017</v>
      </c>
      <c r="D246" s="16"/>
      <c r="E246" s="108" t="s">
        <v>393</v>
      </c>
      <c r="G246" s="46">
        <v>25320</v>
      </c>
      <c r="J246" s="49">
        <v>1</v>
      </c>
      <c r="K246" s="46">
        <v>25320</v>
      </c>
      <c r="M246" s="98"/>
    </row>
    <row r="247" spans="1:13" ht="12.75" customHeight="1">
      <c r="A247" s="5">
        <v>364</v>
      </c>
      <c r="C247" s="48">
        <v>2017</v>
      </c>
      <c r="D247" s="16"/>
      <c r="E247" s="108" t="s">
        <v>394</v>
      </c>
      <c r="G247" s="46">
        <v>58800</v>
      </c>
      <c r="J247" s="49">
        <v>1</v>
      </c>
      <c r="K247" s="46">
        <v>58800</v>
      </c>
      <c r="M247" s="98"/>
    </row>
    <row r="248" spans="1:13" ht="12.75" customHeight="1">
      <c r="A248" s="5">
        <v>365</v>
      </c>
      <c r="C248" s="48">
        <v>2017</v>
      </c>
      <c r="D248" s="16"/>
      <c r="E248" s="108" t="s">
        <v>395</v>
      </c>
      <c r="G248" s="46">
        <v>52500</v>
      </c>
      <c r="J248" s="49">
        <v>1</v>
      </c>
      <c r="K248" s="46">
        <v>52500</v>
      </c>
      <c r="M248" s="98"/>
    </row>
    <row r="249" spans="1:13" ht="12.75" customHeight="1">
      <c r="A249" s="5">
        <v>366</v>
      </c>
      <c r="C249" s="48">
        <v>2017</v>
      </c>
      <c r="D249" s="16"/>
      <c r="E249" s="108" t="s">
        <v>396</v>
      </c>
      <c r="G249" s="46">
        <v>31590</v>
      </c>
      <c r="J249" s="49">
        <v>1</v>
      </c>
      <c r="K249" s="46">
        <v>31590</v>
      </c>
      <c r="M249" s="98"/>
    </row>
    <row r="250" spans="1:13" ht="30.75" customHeight="1">
      <c r="A250" s="5">
        <v>367</v>
      </c>
      <c r="C250" s="48">
        <v>2017</v>
      </c>
      <c r="D250" s="16"/>
      <c r="E250" s="108" t="s">
        <v>397</v>
      </c>
      <c r="G250" s="46">
        <v>33705</v>
      </c>
      <c r="J250" s="49">
        <v>1</v>
      </c>
      <c r="K250" s="46">
        <v>33705</v>
      </c>
      <c r="M250" s="98"/>
    </row>
    <row r="251" spans="1:13" ht="12.75" customHeight="1">
      <c r="A251" s="5">
        <v>368</v>
      </c>
      <c r="C251" s="48">
        <v>2017</v>
      </c>
      <c r="D251" s="16"/>
      <c r="E251" s="108" t="s">
        <v>398</v>
      </c>
      <c r="G251" s="46">
        <v>34020</v>
      </c>
      <c r="J251" s="49">
        <v>1</v>
      </c>
      <c r="K251" s="46">
        <v>34020</v>
      </c>
      <c r="M251" s="98"/>
    </row>
    <row r="252" spans="1:13" ht="12.75" customHeight="1">
      <c r="A252" s="5">
        <v>369</v>
      </c>
      <c r="C252" s="48">
        <v>2017</v>
      </c>
      <c r="D252" s="16"/>
      <c r="E252" s="108" t="s">
        <v>399</v>
      </c>
      <c r="G252" s="46">
        <v>20520</v>
      </c>
      <c r="J252" s="49">
        <v>1</v>
      </c>
      <c r="K252" s="46">
        <v>20520</v>
      </c>
      <c r="M252" s="98"/>
    </row>
    <row r="253" spans="1:13" ht="12.75" customHeight="1">
      <c r="A253" s="5">
        <v>370</v>
      </c>
      <c r="C253" s="48">
        <v>2017</v>
      </c>
      <c r="D253" s="16"/>
      <c r="E253" s="108" t="s">
        <v>400</v>
      </c>
      <c r="G253" s="46">
        <v>61560</v>
      </c>
      <c r="J253" s="49">
        <v>1</v>
      </c>
      <c r="K253" s="46">
        <v>61560</v>
      </c>
      <c r="M253" s="98"/>
    </row>
    <row r="254" spans="1:13" ht="12.75" customHeight="1">
      <c r="A254" s="5">
        <v>371</v>
      </c>
      <c r="C254" s="48">
        <v>2017</v>
      </c>
      <c r="D254" s="16"/>
      <c r="E254" s="108" t="s">
        <v>401</v>
      </c>
      <c r="G254" s="46">
        <v>2200</v>
      </c>
      <c r="J254" s="49">
        <v>1</v>
      </c>
      <c r="K254" s="46">
        <v>2200</v>
      </c>
      <c r="M254" s="98"/>
    </row>
    <row r="255" spans="1:13" ht="12.75" customHeight="1">
      <c r="A255" s="5">
        <v>372</v>
      </c>
      <c r="C255" s="48">
        <v>2017</v>
      </c>
      <c r="D255" s="16"/>
      <c r="E255" s="108" t="s">
        <v>402</v>
      </c>
      <c r="G255" s="46">
        <v>9900</v>
      </c>
      <c r="J255" s="49">
        <v>1</v>
      </c>
      <c r="K255" s="46">
        <v>9900</v>
      </c>
      <c r="M255" s="98"/>
    </row>
    <row r="256" spans="1:13" ht="12.75" customHeight="1">
      <c r="A256" s="5">
        <v>373</v>
      </c>
      <c r="C256" s="48">
        <v>2017</v>
      </c>
      <c r="D256" s="16"/>
      <c r="E256" s="108" t="s">
        <v>403</v>
      </c>
      <c r="G256" s="46">
        <v>13200</v>
      </c>
      <c r="J256" s="49">
        <v>1</v>
      </c>
      <c r="K256" s="46">
        <v>13200</v>
      </c>
      <c r="M256" s="98"/>
    </row>
    <row r="257" spans="1:13" ht="29.25" customHeight="1">
      <c r="A257" s="5">
        <v>374</v>
      </c>
      <c r="C257" s="48">
        <v>2017</v>
      </c>
      <c r="D257" s="16"/>
      <c r="E257" s="108" t="s">
        <v>404</v>
      </c>
      <c r="G257" s="46">
        <v>9400</v>
      </c>
      <c r="J257" s="49">
        <v>1</v>
      </c>
      <c r="K257" s="46">
        <v>9400</v>
      </c>
      <c r="M257" s="98"/>
    </row>
    <row r="258" spans="1:13" ht="27.75" customHeight="1">
      <c r="A258" s="5">
        <v>375</v>
      </c>
      <c r="C258" s="48">
        <v>2017</v>
      </c>
      <c r="D258" s="16"/>
      <c r="E258" s="108" t="s">
        <v>405</v>
      </c>
      <c r="G258" s="46">
        <v>34450</v>
      </c>
      <c r="J258" s="49">
        <v>1</v>
      </c>
      <c r="K258" s="46">
        <v>34450</v>
      </c>
      <c r="M258" s="98"/>
    </row>
    <row r="259" spans="1:13" ht="12.75" customHeight="1">
      <c r="A259" s="5">
        <v>376</v>
      </c>
      <c r="C259" s="48">
        <v>2017</v>
      </c>
      <c r="D259" s="16"/>
      <c r="E259" s="108" t="s">
        <v>406</v>
      </c>
      <c r="G259" s="46">
        <v>66250</v>
      </c>
      <c r="J259" s="49">
        <v>1</v>
      </c>
      <c r="K259" s="46">
        <v>66250</v>
      </c>
      <c r="M259" s="98"/>
    </row>
    <row r="260" spans="1:13" ht="12.75" customHeight="1">
      <c r="A260" s="5">
        <v>377</v>
      </c>
      <c r="C260" s="48">
        <v>2017</v>
      </c>
      <c r="D260" s="16"/>
      <c r="E260" s="108" t="s">
        <v>407</v>
      </c>
      <c r="G260" s="46"/>
      <c r="K260" s="46"/>
      <c r="M260" s="98"/>
    </row>
    <row r="261" spans="1:13" ht="12.75" customHeight="1">
      <c r="A261" s="5">
        <v>378</v>
      </c>
      <c r="C261" s="48">
        <v>2017</v>
      </c>
      <c r="D261" s="16"/>
      <c r="E261" s="108" t="s">
        <v>408</v>
      </c>
      <c r="G261" s="46">
        <v>6600</v>
      </c>
      <c r="J261" s="49">
        <v>1</v>
      </c>
      <c r="K261" s="46">
        <v>6000</v>
      </c>
      <c r="M261" s="98"/>
    </row>
    <row r="262" spans="1:13" ht="24" customHeight="1">
      <c r="A262" s="5">
        <v>379</v>
      </c>
      <c r="C262" s="48">
        <v>2017</v>
      </c>
      <c r="D262" s="16"/>
      <c r="E262" s="108" t="s">
        <v>409</v>
      </c>
      <c r="G262" s="46">
        <v>72000</v>
      </c>
      <c r="J262" s="49">
        <v>1</v>
      </c>
      <c r="K262" s="46">
        <v>72000</v>
      </c>
      <c r="M262" s="98"/>
    </row>
    <row r="263" spans="1:13">
      <c r="A263" s="5">
        <v>380</v>
      </c>
      <c r="C263" s="48">
        <v>2017</v>
      </c>
      <c r="D263" s="16"/>
      <c r="E263" s="108" t="s">
        <v>410</v>
      </c>
      <c r="G263" s="46">
        <v>10560</v>
      </c>
      <c r="J263" s="49">
        <v>1</v>
      </c>
      <c r="K263" s="46">
        <v>10560</v>
      </c>
      <c r="M263" s="98"/>
    </row>
    <row r="264" spans="1:13" s="18" customFormat="1" ht="24">
      <c r="A264" s="5">
        <v>388</v>
      </c>
      <c r="B264" s="83"/>
      <c r="C264" s="48">
        <v>2018</v>
      </c>
      <c r="D264" s="16"/>
      <c r="E264" s="42" t="s">
        <v>411</v>
      </c>
      <c r="F264" s="39" t="s">
        <v>122</v>
      </c>
      <c r="G264" s="46">
        <v>600000</v>
      </c>
      <c r="H264" s="102"/>
      <c r="I264" s="119"/>
      <c r="J264" s="120"/>
      <c r="K264" s="121">
        <v>0</v>
      </c>
      <c r="L264" s="83"/>
      <c r="M264" s="98"/>
    </row>
    <row r="265" spans="1:13" s="18" customFormat="1" ht="24">
      <c r="A265" s="5">
        <v>425</v>
      </c>
      <c r="B265" s="83" t="s">
        <v>412</v>
      </c>
      <c r="C265" s="48">
        <v>2018</v>
      </c>
      <c r="D265" s="16"/>
      <c r="E265" s="42" t="s">
        <v>413</v>
      </c>
      <c r="F265" s="122" t="s">
        <v>414</v>
      </c>
      <c r="G265" s="46">
        <v>500000</v>
      </c>
      <c r="H265" s="124">
        <v>43556</v>
      </c>
      <c r="I265" s="124">
        <v>44196</v>
      </c>
      <c r="J265" s="120">
        <v>0.3</v>
      </c>
      <c r="K265" s="74">
        <v>148710.39999999999</v>
      </c>
      <c r="L265" s="83"/>
      <c r="M265" s="151" t="s">
        <v>885</v>
      </c>
    </row>
    <row r="266" spans="1:13" s="83" customFormat="1" ht="24">
      <c r="A266" s="43">
        <v>426</v>
      </c>
      <c r="B266" s="83" t="s">
        <v>415</v>
      </c>
      <c r="C266" s="48">
        <v>2018</v>
      </c>
      <c r="D266" s="48"/>
      <c r="E266" s="42" t="s">
        <v>416</v>
      </c>
      <c r="F266" s="122" t="s">
        <v>52</v>
      </c>
      <c r="G266" s="46">
        <v>1000000</v>
      </c>
      <c r="H266" s="124">
        <v>43689</v>
      </c>
      <c r="I266" s="124">
        <v>44165</v>
      </c>
      <c r="J266" s="120">
        <v>0.3</v>
      </c>
      <c r="K266" s="121">
        <v>327600</v>
      </c>
      <c r="M266" s="146" t="s">
        <v>885</v>
      </c>
    </row>
    <row r="267" spans="1:13" s="83" customFormat="1" ht="24">
      <c r="A267" s="43">
        <v>427</v>
      </c>
      <c r="B267" s="83" t="s">
        <v>417</v>
      </c>
      <c r="C267" s="48">
        <v>2018</v>
      </c>
      <c r="D267" s="48"/>
      <c r="E267" s="42" t="s">
        <v>418</v>
      </c>
      <c r="F267" s="122" t="s">
        <v>177</v>
      </c>
      <c r="G267" s="46">
        <v>500000</v>
      </c>
      <c r="H267" s="124">
        <v>43272</v>
      </c>
      <c r="I267" s="124">
        <v>44196</v>
      </c>
      <c r="J267" s="120">
        <v>0.33</v>
      </c>
      <c r="K267" s="121">
        <v>166705.62</v>
      </c>
      <c r="M267" s="146"/>
    </row>
    <row r="268" spans="1:13" s="213" customFormat="1" ht="24">
      <c r="A268" s="191">
        <v>428</v>
      </c>
      <c r="B268" s="213" t="s">
        <v>419</v>
      </c>
      <c r="C268" s="170">
        <v>2018</v>
      </c>
      <c r="D268" s="170"/>
      <c r="E268" s="169" t="s">
        <v>420</v>
      </c>
      <c r="F268" s="215" t="s">
        <v>177</v>
      </c>
      <c r="G268" s="171">
        <v>500000</v>
      </c>
      <c r="H268" s="216">
        <v>43272</v>
      </c>
      <c r="I268" s="216">
        <v>44196</v>
      </c>
      <c r="J268" s="217">
        <v>0.85</v>
      </c>
      <c r="K268" s="218">
        <v>143163.53</v>
      </c>
      <c r="M268" s="190" t="s">
        <v>861</v>
      </c>
    </row>
    <row r="269" spans="1:13" s="18" customFormat="1" ht="24">
      <c r="A269" s="5">
        <v>429</v>
      </c>
      <c r="B269" s="83">
        <v>0</v>
      </c>
      <c r="C269" s="48">
        <v>2018</v>
      </c>
      <c r="D269" s="16"/>
      <c r="E269" s="123" t="s">
        <v>421</v>
      </c>
      <c r="F269" s="46" t="s">
        <v>22</v>
      </c>
      <c r="G269" s="46"/>
      <c r="H269" s="102"/>
      <c r="I269" s="119"/>
      <c r="J269" s="120"/>
      <c r="K269" s="121"/>
      <c r="L269" s="83"/>
      <c r="M269" s="146"/>
    </row>
    <row r="270" spans="1:13" s="213" customFormat="1">
      <c r="A270" s="191">
        <v>430</v>
      </c>
      <c r="B270" s="213" t="s">
        <v>422</v>
      </c>
      <c r="C270" s="170">
        <v>2018</v>
      </c>
      <c r="D270" s="170"/>
      <c r="E270" s="169" t="s">
        <v>423</v>
      </c>
      <c r="F270" s="171" t="s">
        <v>52</v>
      </c>
      <c r="G270" s="171">
        <v>5000000</v>
      </c>
      <c r="H270" s="216">
        <v>43272</v>
      </c>
      <c r="I270" s="216">
        <v>43921</v>
      </c>
      <c r="J270" s="217">
        <v>0.95</v>
      </c>
      <c r="K270" s="218">
        <v>3101471.04</v>
      </c>
      <c r="M270" s="198"/>
    </row>
    <row r="271" spans="1:13" s="213" customFormat="1" ht="25.5" customHeight="1">
      <c r="A271" s="191">
        <v>431</v>
      </c>
      <c r="B271" s="213" t="s">
        <v>424</v>
      </c>
      <c r="C271" s="170">
        <v>2018</v>
      </c>
      <c r="D271" s="170"/>
      <c r="E271" s="169" t="s">
        <v>425</v>
      </c>
      <c r="F271" s="171" t="s">
        <v>205</v>
      </c>
      <c r="G271" s="171">
        <v>5000000</v>
      </c>
      <c r="H271" s="216">
        <v>43272</v>
      </c>
      <c r="I271" s="216">
        <v>43784</v>
      </c>
      <c r="J271" s="217">
        <v>1</v>
      </c>
      <c r="K271" s="218">
        <v>4874380.13</v>
      </c>
      <c r="M271" s="190" t="s">
        <v>862</v>
      </c>
    </row>
    <row r="272" spans="1:13" s="213" customFormat="1" ht="24">
      <c r="A272" s="191">
        <v>432</v>
      </c>
      <c r="B272" s="213" t="s">
        <v>426</v>
      </c>
      <c r="C272" s="170">
        <v>2018</v>
      </c>
      <c r="D272" s="170"/>
      <c r="E272" s="169" t="s">
        <v>427</v>
      </c>
      <c r="F272" s="215" t="s">
        <v>42</v>
      </c>
      <c r="G272" s="171">
        <v>578571.43000000005</v>
      </c>
      <c r="H272" s="216">
        <v>43435</v>
      </c>
      <c r="I272" s="216">
        <v>44166</v>
      </c>
      <c r="J272" s="217">
        <v>0.56000000000000005</v>
      </c>
      <c r="K272" s="218">
        <v>325812.46000000002</v>
      </c>
      <c r="M272" s="190" t="s">
        <v>822</v>
      </c>
    </row>
    <row r="273" spans="1:13" s="18" customFormat="1" ht="24">
      <c r="A273" s="5">
        <v>433</v>
      </c>
      <c r="B273" s="83">
        <v>0</v>
      </c>
      <c r="C273" s="48">
        <v>2018</v>
      </c>
      <c r="D273" s="16"/>
      <c r="E273" s="42" t="s">
        <v>428</v>
      </c>
      <c r="F273" s="122" t="s">
        <v>205</v>
      </c>
      <c r="G273" s="46">
        <v>1000000</v>
      </c>
      <c r="H273" s="102"/>
      <c r="I273" s="102"/>
      <c r="J273" s="120"/>
      <c r="K273" s="121">
        <v>0</v>
      </c>
      <c r="L273" s="83"/>
      <c r="M273" s="146"/>
    </row>
    <row r="274" spans="1:13" s="213" customFormat="1" ht="24">
      <c r="A274" s="191">
        <v>434</v>
      </c>
      <c r="B274" s="213" t="s">
        <v>429</v>
      </c>
      <c r="C274" s="170">
        <v>2018</v>
      </c>
      <c r="D274" s="170"/>
      <c r="E274" s="169" t="s">
        <v>430</v>
      </c>
      <c r="F274" s="215" t="s">
        <v>42</v>
      </c>
      <c r="G274" s="171">
        <v>500000</v>
      </c>
      <c r="H274" s="216">
        <v>43781</v>
      </c>
      <c r="I274" s="216">
        <v>44147</v>
      </c>
      <c r="J274" s="217">
        <v>0.22</v>
      </c>
      <c r="K274" s="218">
        <v>110023.07</v>
      </c>
      <c r="M274" s="190" t="s">
        <v>822</v>
      </c>
    </row>
    <row r="275" spans="1:13" s="83" customFormat="1" ht="24">
      <c r="A275" s="43">
        <v>443</v>
      </c>
      <c r="B275" s="83" t="s">
        <v>431</v>
      </c>
      <c r="C275" s="48">
        <v>2018</v>
      </c>
      <c r="D275" s="48"/>
      <c r="E275" s="42" t="s">
        <v>432</v>
      </c>
      <c r="F275" s="46" t="s">
        <v>267</v>
      </c>
      <c r="G275" s="46">
        <v>678571.43</v>
      </c>
      <c r="H275" s="124">
        <v>43104</v>
      </c>
      <c r="I275" s="124">
        <v>43585</v>
      </c>
      <c r="J275" s="120">
        <v>1</v>
      </c>
      <c r="K275" s="121">
        <v>555739.56000000006</v>
      </c>
      <c r="M275" s="146"/>
    </row>
    <row r="276" spans="1:13" s="83" customFormat="1" ht="24">
      <c r="A276" s="43">
        <v>444</v>
      </c>
      <c r="B276" s="83" t="s">
        <v>433</v>
      </c>
      <c r="C276" s="48">
        <v>2018</v>
      </c>
      <c r="D276" s="48"/>
      <c r="E276" s="42" t="s">
        <v>434</v>
      </c>
      <c r="F276" s="46" t="s">
        <v>114</v>
      </c>
      <c r="G276" s="46">
        <v>1000000</v>
      </c>
      <c r="H276" s="102"/>
      <c r="I276" s="102"/>
      <c r="J276" s="120"/>
      <c r="K276" s="121">
        <v>0</v>
      </c>
      <c r="M276" s="146" t="s">
        <v>871</v>
      </c>
    </row>
    <row r="277" spans="1:13" s="83" customFormat="1" ht="24">
      <c r="A277" s="43">
        <v>445</v>
      </c>
      <c r="B277" s="83" t="s">
        <v>435</v>
      </c>
      <c r="C277" s="48">
        <v>2018</v>
      </c>
      <c r="D277" s="48"/>
      <c r="E277" s="42" t="s">
        <v>436</v>
      </c>
      <c r="F277" s="46" t="s">
        <v>128</v>
      </c>
      <c r="G277" s="46">
        <v>1678571.43</v>
      </c>
      <c r="H277" s="102"/>
      <c r="I277" s="102"/>
      <c r="J277" s="120"/>
      <c r="K277" s="121">
        <v>0</v>
      </c>
      <c r="M277" s="98" t="s">
        <v>871</v>
      </c>
    </row>
    <row r="278" spans="1:13" s="213" customFormat="1" ht="24">
      <c r="A278" s="191">
        <v>446</v>
      </c>
      <c r="B278" s="213" t="s">
        <v>437</v>
      </c>
      <c r="C278" s="170">
        <v>2018</v>
      </c>
      <c r="D278" s="170"/>
      <c r="E278" s="169" t="s">
        <v>438</v>
      </c>
      <c r="F278" s="171" t="s">
        <v>439</v>
      </c>
      <c r="G278" s="171">
        <v>1300000</v>
      </c>
      <c r="H278" s="216">
        <v>43662</v>
      </c>
      <c r="I278" s="216">
        <v>44028</v>
      </c>
      <c r="J278" s="217">
        <v>0.75</v>
      </c>
      <c r="K278" s="218">
        <v>973876.6</v>
      </c>
      <c r="M278" s="190" t="s">
        <v>858</v>
      </c>
    </row>
    <row r="279" spans="1:13" s="83" customFormat="1" ht="24">
      <c r="A279" s="43">
        <v>447</v>
      </c>
      <c r="B279" s="83" t="s">
        <v>440</v>
      </c>
      <c r="C279" s="48">
        <v>2018</v>
      </c>
      <c r="D279" s="48"/>
      <c r="E279" s="42" t="s">
        <v>441</v>
      </c>
      <c r="F279" s="46" t="s">
        <v>279</v>
      </c>
      <c r="G279" s="46">
        <v>778571.43</v>
      </c>
      <c r="H279" s="102"/>
      <c r="I279" s="102"/>
      <c r="J279" s="120"/>
      <c r="K279" s="121">
        <v>0</v>
      </c>
      <c r="M279" s="146"/>
    </row>
    <row r="280" spans="1:13" s="213" customFormat="1" ht="24">
      <c r="A280" s="191">
        <v>448</v>
      </c>
      <c r="B280" s="213" t="s">
        <v>442</v>
      </c>
      <c r="C280" s="170">
        <v>2018</v>
      </c>
      <c r="D280" s="170"/>
      <c r="E280" s="169" t="s">
        <v>443</v>
      </c>
      <c r="F280" s="171" t="s">
        <v>65</v>
      </c>
      <c r="G280" s="171">
        <v>1000000</v>
      </c>
      <c r="H280" s="216">
        <v>43770</v>
      </c>
      <c r="I280" s="216">
        <v>44058</v>
      </c>
      <c r="J280" s="217">
        <v>0.7</v>
      </c>
      <c r="K280" s="218">
        <v>279102.05</v>
      </c>
      <c r="M280" s="198"/>
    </row>
    <row r="281" spans="1:13" s="83" customFormat="1" ht="24">
      <c r="A281" s="43">
        <v>449</v>
      </c>
      <c r="B281" s="83" t="s">
        <v>444</v>
      </c>
      <c r="C281" s="48">
        <v>2018</v>
      </c>
      <c r="D281" s="48"/>
      <c r="E281" s="42" t="s">
        <v>445</v>
      </c>
      <c r="F281" s="122" t="s">
        <v>446</v>
      </c>
      <c r="G281" s="46">
        <v>600000</v>
      </c>
      <c r="H281" s="124">
        <v>43107</v>
      </c>
      <c r="I281" s="124">
        <v>43465</v>
      </c>
      <c r="J281" s="120">
        <v>1</v>
      </c>
      <c r="K281" s="121">
        <v>546309.57999999996</v>
      </c>
      <c r="M281" s="146"/>
    </row>
    <row r="282" spans="1:13" s="83" customFormat="1" ht="24">
      <c r="A282" s="43">
        <v>450</v>
      </c>
      <c r="B282" s="83" t="s">
        <v>447</v>
      </c>
      <c r="C282" s="48">
        <v>2018</v>
      </c>
      <c r="D282" s="48"/>
      <c r="E282" s="42" t="s">
        <v>448</v>
      </c>
      <c r="F282" s="46" t="s">
        <v>82</v>
      </c>
      <c r="G282" s="46">
        <v>1000000</v>
      </c>
      <c r="H282" s="102"/>
      <c r="I282" s="102"/>
      <c r="J282" s="120"/>
      <c r="K282" s="121">
        <v>0</v>
      </c>
      <c r="M282" s="146"/>
    </row>
    <row r="283" spans="1:13" s="83" customFormat="1" ht="36.950000000000003" customHeight="1">
      <c r="A283" s="43">
        <v>451</v>
      </c>
      <c r="B283" s="83" t="s">
        <v>449</v>
      </c>
      <c r="C283" s="48">
        <v>2018</v>
      </c>
      <c r="D283" s="48"/>
      <c r="E283" s="42" t="s">
        <v>450</v>
      </c>
      <c r="F283" s="46" t="s">
        <v>211</v>
      </c>
      <c r="G283" s="46">
        <v>100000</v>
      </c>
      <c r="H283" s="124">
        <v>43107</v>
      </c>
      <c r="I283" s="124">
        <v>43343</v>
      </c>
      <c r="J283" s="120">
        <v>1</v>
      </c>
      <c r="K283" s="121">
        <v>86496.06</v>
      </c>
      <c r="M283" s="146"/>
    </row>
    <row r="284" spans="1:13" s="213" customFormat="1" ht="36.950000000000003" customHeight="1">
      <c r="A284" s="191">
        <v>452</v>
      </c>
      <c r="B284" s="213" t="s">
        <v>451</v>
      </c>
      <c r="C284" s="170">
        <v>2018</v>
      </c>
      <c r="D284" s="170"/>
      <c r="E284" s="169" t="s">
        <v>452</v>
      </c>
      <c r="F284" s="171" t="s">
        <v>218</v>
      </c>
      <c r="G284" s="171">
        <v>1078571.43</v>
      </c>
      <c r="H284" s="216">
        <v>43473</v>
      </c>
      <c r="I284" s="216">
        <v>43936</v>
      </c>
      <c r="J284" s="217">
        <v>0.75</v>
      </c>
      <c r="K284" s="218">
        <v>823155.03</v>
      </c>
      <c r="M284" s="190" t="s">
        <v>857</v>
      </c>
    </row>
    <row r="285" spans="1:13" s="83" customFormat="1" ht="24">
      <c r="A285" s="43">
        <v>453</v>
      </c>
      <c r="B285" s="83" t="s">
        <v>453</v>
      </c>
      <c r="C285" s="48">
        <v>2018</v>
      </c>
      <c r="D285" s="48"/>
      <c r="E285" s="249" t="s">
        <v>454</v>
      </c>
      <c r="F285" s="46" t="s">
        <v>96</v>
      </c>
      <c r="G285" s="46">
        <v>600000</v>
      </c>
      <c r="H285" s="102"/>
      <c r="I285" s="102"/>
      <c r="J285" s="120"/>
      <c r="K285" s="121">
        <v>0</v>
      </c>
      <c r="M285" s="146"/>
    </row>
    <row r="286" spans="1:13" s="83" customFormat="1" ht="24">
      <c r="A286" s="43">
        <v>454</v>
      </c>
      <c r="B286" s="83" t="s">
        <v>455</v>
      </c>
      <c r="C286" s="48">
        <v>2018</v>
      </c>
      <c r="D286" s="48"/>
      <c r="E286" s="249" t="s">
        <v>456</v>
      </c>
      <c r="F286" s="46" t="s">
        <v>96</v>
      </c>
      <c r="G286" s="46">
        <v>578571.43000000005</v>
      </c>
      <c r="H286" s="102"/>
      <c r="I286" s="102"/>
      <c r="J286" s="120"/>
      <c r="K286" s="121">
        <v>0</v>
      </c>
      <c r="M286" s="98"/>
    </row>
    <row r="287" spans="1:13" s="213" customFormat="1" ht="24">
      <c r="A287" s="191">
        <v>455</v>
      </c>
      <c r="B287" s="213" t="s">
        <v>457</v>
      </c>
      <c r="C287" s="170">
        <v>2018</v>
      </c>
      <c r="D287" s="170"/>
      <c r="E287" s="169" t="s">
        <v>458</v>
      </c>
      <c r="F287" s="171" t="s">
        <v>47</v>
      </c>
      <c r="G287" s="171">
        <v>2278571.4300000002</v>
      </c>
      <c r="H287" s="216">
        <v>43647</v>
      </c>
      <c r="I287" s="216">
        <v>44196</v>
      </c>
      <c r="J287" s="217">
        <v>0.3</v>
      </c>
      <c r="K287" s="218">
        <v>389078.02</v>
      </c>
      <c r="M287" s="198"/>
    </row>
    <row r="288" spans="1:13" s="83" customFormat="1" ht="24">
      <c r="A288" s="43">
        <v>457</v>
      </c>
      <c r="B288" s="83" t="s">
        <v>459</v>
      </c>
      <c r="C288" s="48">
        <v>2018</v>
      </c>
      <c r="D288" s="48"/>
      <c r="E288" s="42" t="s">
        <v>460</v>
      </c>
      <c r="F288" s="46" t="s">
        <v>122</v>
      </c>
      <c r="G288" s="46">
        <v>2078571.43</v>
      </c>
      <c r="H288" s="124"/>
      <c r="I288" s="102"/>
      <c r="J288" s="120"/>
      <c r="K288" s="121">
        <v>0</v>
      </c>
      <c r="M288" s="98"/>
    </row>
    <row r="289" spans="1:15" s="213" customFormat="1" ht="24">
      <c r="A289" s="191">
        <v>460</v>
      </c>
      <c r="B289" s="213" t="s">
        <v>461</v>
      </c>
      <c r="C289" s="170">
        <v>2018</v>
      </c>
      <c r="D289" s="170"/>
      <c r="E289" s="169" t="s">
        <v>462</v>
      </c>
      <c r="F289" s="171" t="s">
        <v>208</v>
      </c>
      <c r="G289" s="171">
        <v>600000</v>
      </c>
      <c r="H289" s="216">
        <v>43609</v>
      </c>
      <c r="I289" s="216">
        <v>43905</v>
      </c>
      <c r="J289" s="217">
        <v>1</v>
      </c>
      <c r="K289" s="218">
        <v>440893.31</v>
      </c>
      <c r="M289" s="198"/>
    </row>
    <row r="290" spans="1:15" ht="24" customHeight="1">
      <c r="E290" s="82" t="s">
        <v>463</v>
      </c>
      <c r="G290" s="61">
        <f>SUM(G75:G289)</f>
        <v>144078603.64000013</v>
      </c>
      <c r="K290" s="61">
        <f>SUM(K75:K289)</f>
        <v>75549898.229999974</v>
      </c>
      <c r="M290" s="98"/>
    </row>
    <row r="291" spans="1:15" ht="12.75" customHeight="1">
      <c r="E291" s="77"/>
      <c r="G291" s="59"/>
      <c r="K291" s="49"/>
      <c r="M291" s="98"/>
    </row>
    <row r="292" spans="1:15" ht="12.75" customHeight="1">
      <c r="E292" s="77"/>
      <c r="G292" s="59"/>
      <c r="K292" s="49"/>
      <c r="M292" s="98"/>
    </row>
    <row r="293" spans="1:15" ht="12.75" customHeight="1">
      <c r="D293" s="15" t="s">
        <v>49</v>
      </c>
      <c r="G293" s="59"/>
      <c r="K293" s="49"/>
      <c r="M293" s="98"/>
    </row>
    <row r="294" spans="1:15" s="41" customFormat="1" ht="24">
      <c r="A294" s="43">
        <v>64</v>
      </c>
      <c r="B294" s="41" t="s">
        <v>464</v>
      </c>
      <c r="C294" s="48">
        <v>2011</v>
      </c>
      <c r="E294" s="45" t="s">
        <v>465</v>
      </c>
      <c r="F294" s="50" t="s">
        <v>264</v>
      </c>
      <c r="G294" s="40">
        <v>700000</v>
      </c>
      <c r="H294" s="47">
        <v>40725</v>
      </c>
      <c r="I294" s="47">
        <v>44196</v>
      </c>
      <c r="J294" s="49">
        <v>0.37</v>
      </c>
      <c r="K294" s="39">
        <v>546410.34</v>
      </c>
      <c r="M294" s="98" t="s">
        <v>785</v>
      </c>
    </row>
    <row r="295" spans="1:15" s="166" customFormat="1" ht="82.5" customHeight="1">
      <c r="A295" s="191">
        <v>65</v>
      </c>
      <c r="B295" s="199" t="s">
        <v>466</v>
      </c>
      <c r="C295" s="170">
        <v>2012</v>
      </c>
      <c r="E295" s="169" t="s">
        <v>467</v>
      </c>
      <c r="F295" s="188" t="s">
        <v>96</v>
      </c>
      <c r="G295" s="206">
        <v>10000000</v>
      </c>
      <c r="H295" s="172">
        <v>42629</v>
      </c>
      <c r="I295" s="172">
        <v>43190</v>
      </c>
      <c r="J295" s="173">
        <v>1</v>
      </c>
      <c r="K295" s="174">
        <v>7818835.46</v>
      </c>
      <c r="M295" s="190" t="s">
        <v>856</v>
      </c>
    </row>
    <row r="296" spans="1:15" ht="24">
      <c r="A296" s="5">
        <v>72</v>
      </c>
      <c r="B296" s="110">
        <v>0</v>
      </c>
      <c r="C296" s="48">
        <v>2013</v>
      </c>
      <c r="E296" s="45" t="s">
        <v>468</v>
      </c>
      <c r="F296" s="50" t="s">
        <v>122</v>
      </c>
      <c r="G296" s="60">
        <v>150000</v>
      </c>
      <c r="H296" s="106"/>
      <c r="I296" s="106"/>
      <c r="K296" s="39">
        <v>0</v>
      </c>
      <c r="M296" s="146"/>
    </row>
    <row r="297" spans="1:15" ht="27" customHeight="1">
      <c r="A297" s="5">
        <v>73</v>
      </c>
      <c r="B297" s="95" t="s">
        <v>469</v>
      </c>
      <c r="C297" s="48">
        <v>2014</v>
      </c>
      <c r="E297" s="78" t="s">
        <v>470</v>
      </c>
      <c r="F297" s="105" t="s">
        <v>22</v>
      </c>
      <c r="G297" s="60">
        <v>1000000</v>
      </c>
      <c r="H297" s="100">
        <v>41867</v>
      </c>
      <c r="I297" s="100">
        <v>41942</v>
      </c>
      <c r="J297" s="49">
        <v>1</v>
      </c>
      <c r="K297" s="39">
        <v>936750.81</v>
      </c>
      <c r="L297" s="125"/>
      <c r="M297" s="98"/>
    </row>
    <row r="298" spans="1:15" ht="24" customHeight="1">
      <c r="A298" s="5">
        <v>74</v>
      </c>
      <c r="B298" s="95" t="s">
        <v>471</v>
      </c>
      <c r="C298" s="48">
        <v>2014</v>
      </c>
      <c r="E298" s="78" t="s">
        <v>472</v>
      </c>
      <c r="F298" s="126" t="s">
        <v>99</v>
      </c>
      <c r="G298" s="60">
        <f>483700+8000000</f>
        <v>8483700</v>
      </c>
      <c r="H298" s="100">
        <v>42191</v>
      </c>
      <c r="I298" s="100" t="s">
        <v>473</v>
      </c>
      <c r="J298" s="49">
        <v>1</v>
      </c>
      <c r="K298" s="39">
        <f>7597539.78+17970+191210.25+104966.95</f>
        <v>7911686.9800000004</v>
      </c>
      <c r="L298" s="125"/>
      <c r="M298" s="163"/>
    </row>
    <row r="299" spans="1:15" ht="24">
      <c r="A299" s="5">
        <v>76</v>
      </c>
      <c r="B299" s="109" t="s">
        <v>474</v>
      </c>
      <c r="C299" s="48">
        <v>2014</v>
      </c>
      <c r="E299" s="78" t="s">
        <v>475</v>
      </c>
      <c r="F299" s="105" t="s">
        <v>476</v>
      </c>
      <c r="G299" s="60">
        <v>10000000</v>
      </c>
      <c r="H299" s="100">
        <v>41801</v>
      </c>
      <c r="I299" s="100">
        <v>44196</v>
      </c>
      <c r="J299" s="244">
        <v>0.2243</v>
      </c>
      <c r="K299" s="39">
        <f>10000000-7757237</f>
        <v>2242763</v>
      </c>
      <c r="L299" s="125"/>
      <c r="M299" s="98" t="s">
        <v>887</v>
      </c>
      <c r="N299" s="19"/>
      <c r="O299" s="17"/>
    </row>
    <row r="300" spans="1:15" s="41" customFormat="1" ht="36.950000000000003" customHeight="1">
      <c r="A300" s="43">
        <v>78</v>
      </c>
      <c r="B300" s="41" t="s">
        <v>477</v>
      </c>
      <c r="C300" s="48">
        <v>2014</v>
      </c>
      <c r="E300" s="103" t="s">
        <v>478</v>
      </c>
      <c r="F300" s="44" t="s">
        <v>177</v>
      </c>
      <c r="G300" s="125">
        <v>500000</v>
      </c>
      <c r="H300" s="100">
        <v>42445</v>
      </c>
      <c r="I300" s="100">
        <v>43922</v>
      </c>
      <c r="J300" s="49">
        <v>0.9</v>
      </c>
      <c r="K300" s="39">
        <v>173183.68</v>
      </c>
      <c r="L300" s="125"/>
      <c r="M300" s="146" t="s">
        <v>784</v>
      </c>
    </row>
    <row r="301" spans="1:15" ht="24">
      <c r="A301" s="5">
        <v>80</v>
      </c>
      <c r="B301" s="95" t="s">
        <v>479</v>
      </c>
      <c r="C301" s="48">
        <v>2014</v>
      </c>
      <c r="E301" s="78" t="s">
        <v>480</v>
      </c>
      <c r="F301" s="105"/>
      <c r="G301" s="60">
        <f>12800+200000</f>
        <v>212800</v>
      </c>
      <c r="H301" s="100">
        <v>42156</v>
      </c>
      <c r="I301" s="100">
        <v>42551</v>
      </c>
      <c r="J301" s="49">
        <v>1</v>
      </c>
      <c r="K301" s="39">
        <f>335872.28-153516.96</f>
        <v>182355.32000000004</v>
      </c>
      <c r="L301" s="125"/>
      <c r="M301" s="98"/>
    </row>
    <row r="302" spans="1:15">
      <c r="A302" s="5">
        <v>86</v>
      </c>
      <c r="B302" s="109" t="s">
        <v>360</v>
      </c>
      <c r="C302" s="48">
        <v>2015</v>
      </c>
      <c r="E302" s="78" t="s">
        <v>481</v>
      </c>
      <c r="F302" s="44"/>
      <c r="G302" s="125">
        <v>3476406.99</v>
      </c>
      <c r="H302" s="106"/>
      <c r="I302" s="106"/>
      <c r="K302" s="125">
        <v>0</v>
      </c>
      <c r="L302" s="125"/>
      <c r="M302" s="98"/>
      <c r="O302" s="19"/>
    </row>
    <row r="303" spans="1:15" ht="36">
      <c r="A303" s="5">
        <v>88</v>
      </c>
      <c r="B303" s="95" t="s">
        <v>482</v>
      </c>
      <c r="C303" s="48">
        <v>2015</v>
      </c>
      <c r="E303" s="45" t="s">
        <v>483</v>
      </c>
      <c r="F303" s="50" t="s">
        <v>22</v>
      </c>
      <c r="G303" s="127">
        <v>500000</v>
      </c>
      <c r="H303" s="99">
        <v>42156</v>
      </c>
      <c r="I303" s="124">
        <v>42185</v>
      </c>
      <c r="J303" s="49">
        <v>1</v>
      </c>
      <c r="K303" s="39">
        <v>457677.34</v>
      </c>
      <c r="M303" s="98"/>
    </row>
    <row r="304" spans="1:15" s="45" customFormat="1">
      <c r="A304" s="43">
        <v>89</v>
      </c>
      <c r="B304" s="95" t="s">
        <v>484</v>
      </c>
      <c r="C304" s="48">
        <v>2015</v>
      </c>
      <c r="D304" s="41"/>
      <c r="E304" s="101" t="s">
        <v>485</v>
      </c>
      <c r="F304" s="50" t="s">
        <v>22</v>
      </c>
      <c r="G304" s="128">
        <v>3000000</v>
      </c>
      <c r="H304" s="129">
        <v>42445</v>
      </c>
      <c r="I304" s="130">
        <v>43281</v>
      </c>
      <c r="J304" s="96">
        <v>1</v>
      </c>
      <c r="K304" s="97">
        <v>1148517.8799999999</v>
      </c>
      <c r="M304" s="146"/>
    </row>
    <row r="305" spans="1:13" ht="24">
      <c r="A305" s="5">
        <v>90</v>
      </c>
      <c r="B305" s="95" t="s">
        <v>486</v>
      </c>
      <c r="C305" s="48">
        <v>2015</v>
      </c>
      <c r="E305" s="101" t="s">
        <v>487</v>
      </c>
      <c r="F305" s="50" t="s">
        <v>22</v>
      </c>
      <c r="G305" s="60">
        <v>3000000</v>
      </c>
      <c r="H305" s="99">
        <v>42409</v>
      </c>
      <c r="I305" s="124">
        <v>42750</v>
      </c>
      <c r="J305" s="49">
        <v>1</v>
      </c>
      <c r="K305" s="39">
        <v>2935348.39</v>
      </c>
      <c r="M305" s="146"/>
    </row>
    <row r="306" spans="1:13" ht="22.5" customHeight="1">
      <c r="A306" s="5">
        <v>91</v>
      </c>
      <c r="B306" s="95" t="s">
        <v>488</v>
      </c>
      <c r="C306" s="48">
        <v>2015</v>
      </c>
      <c r="E306" s="101" t="s">
        <v>489</v>
      </c>
      <c r="F306" s="50" t="s">
        <v>22</v>
      </c>
      <c r="G306" s="60">
        <f>53659.56+2000000</f>
        <v>2053659.56</v>
      </c>
      <c r="H306" s="99">
        <v>42095</v>
      </c>
      <c r="I306" s="124">
        <v>42444</v>
      </c>
      <c r="J306" s="49">
        <v>1</v>
      </c>
      <c r="K306" s="39">
        <v>1967337.73</v>
      </c>
      <c r="M306" s="98"/>
    </row>
    <row r="307" spans="1:13" s="41" customFormat="1" ht="24">
      <c r="A307" s="43">
        <v>92</v>
      </c>
      <c r="B307" s="95" t="s">
        <v>490</v>
      </c>
      <c r="C307" s="48">
        <v>2015</v>
      </c>
      <c r="E307" s="78" t="s">
        <v>491</v>
      </c>
      <c r="F307" s="50" t="s">
        <v>492</v>
      </c>
      <c r="G307" s="60">
        <v>500000</v>
      </c>
      <c r="H307" s="99">
        <v>42445</v>
      </c>
      <c r="I307" s="124">
        <v>43876</v>
      </c>
      <c r="J307" s="49">
        <v>0.99</v>
      </c>
      <c r="K307" s="39">
        <v>369872.41</v>
      </c>
      <c r="M307" s="146" t="s">
        <v>866</v>
      </c>
    </row>
    <row r="308" spans="1:13" ht="30" customHeight="1">
      <c r="A308" s="5">
        <v>93</v>
      </c>
      <c r="B308" s="95" t="s">
        <v>493</v>
      </c>
      <c r="C308" s="48">
        <v>2015</v>
      </c>
      <c r="E308" s="78" t="s">
        <v>494</v>
      </c>
      <c r="F308" s="50" t="s">
        <v>495</v>
      </c>
      <c r="G308" s="60">
        <v>100000</v>
      </c>
      <c r="H308" s="99">
        <v>42278</v>
      </c>
      <c r="I308" s="124">
        <v>42444</v>
      </c>
      <c r="J308" s="49">
        <v>1</v>
      </c>
      <c r="K308" s="39">
        <v>56654.12</v>
      </c>
      <c r="M308" s="146"/>
    </row>
    <row r="309" spans="1:13">
      <c r="A309" s="5">
        <v>94</v>
      </c>
      <c r="B309" s="95" t="s">
        <v>496</v>
      </c>
      <c r="C309" s="48">
        <v>2015</v>
      </c>
      <c r="E309" s="78" t="s">
        <v>497</v>
      </c>
      <c r="F309" s="50" t="s">
        <v>22</v>
      </c>
      <c r="G309" s="60">
        <f>2000000+14400</f>
        <v>2014400</v>
      </c>
      <c r="H309" s="99">
        <v>42263</v>
      </c>
      <c r="I309" s="124">
        <v>42825</v>
      </c>
      <c r="J309" s="49">
        <v>1</v>
      </c>
      <c r="K309" s="39">
        <v>2008455.26</v>
      </c>
      <c r="L309" s="40"/>
      <c r="M309" s="98"/>
    </row>
    <row r="310" spans="1:13" ht="24.75" customHeight="1">
      <c r="A310" s="5">
        <v>122</v>
      </c>
      <c r="B310" s="95" t="s">
        <v>498</v>
      </c>
      <c r="C310" s="44">
        <v>2016</v>
      </c>
      <c r="D310" s="11"/>
      <c r="E310" s="78" t="s">
        <v>499</v>
      </c>
      <c r="F310" s="44" t="s">
        <v>439</v>
      </c>
      <c r="G310" s="60">
        <v>400000</v>
      </c>
      <c r="H310" s="100">
        <v>42887</v>
      </c>
      <c r="I310" s="100">
        <v>43281</v>
      </c>
      <c r="J310" s="49">
        <v>1</v>
      </c>
      <c r="K310" s="39">
        <v>348687.17</v>
      </c>
      <c r="L310" s="60"/>
      <c r="M310" s="98"/>
    </row>
    <row r="311" spans="1:13" ht="12" customHeight="1">
      <c r="A311" s="5">
        <v>141</v>
      </c>
      <c r="B311" s="109" t="s">
        <v>500</v>
      </c>
      <c r="C311" s="44">
        <v>2016</v>
      </c>
      <c r="D311" s="11"/>
      <c r="E311" s="78" t="s">
        <v>501</v>
      </c>
      <c r="F311" s="44" t="s">
        <v>218</v>
      </c>
      <c r="G311" s="60">
        <v>150000</v>
      </c>
      <c r="H311" s="100">
        <v>43085</v>
      </c>
      <c r="I311" s="100">
        <v>43251</v>
      </c>
      <c r="J311" s="49">
        <v>1</v>
      </c>
      <c r="K311" s="39">
        <f>132640.67+4570</f>
        <v>137210.67000000001</v>
      </c>
      <c r="L311" s="60"/>
      <c r="M311" s="98"/>
    </row>
    <row r="312" spans="1:13">
      <c r="A312" s="5">
        <v>142</v>
      </c>
      <c r="B312" s="109">
        <v>0</v>
      </c>
      <c r="C312" s="44">
        <v>2016</v>
      </c>
      <c r="D312" s="11"/>
      <c r="E312" s="78" t="s">
        <v>502</v>
      </c>
      <c r="F312" s="44"/>
      <c r="G312" s="60">
        <v>900000</v>
      </c>
      <c r="H312" s="100"/>
      <c r="I312" s="106"/>
      <c r="K312" s="39">
        <v>0</v>
      </c>
      <c r="L312" s="60"/>
      <c r="M312" s="98"/>
    </row>
    <row r="313" spans="1:13" s="166" customFormat="1" ht="32.25" customHeight="1">
      <c r="A313" s="191">
        <v>144</v>
      </c>
      <c r="B313" s="235" t="s">
        <v>503</v>
      </c>
      <c r="C313" s="167">
        <v>2016</v>
      </c>
      <c r="D313" s="167"/>
      <c r="E313" s="236" t="s">
        <v>504</v>
      </c>
      <c r="F313" s="167" t="s">
        <v>52</v>
      </c>
      <c r="G313" s="237">
        <v>8000000</v>
      </c>
      <c r="H313" s="238">
        <v>42852</v>
      </c>
      <c r="I313" s="216">
        <v>43876</v>
      </c>
      <c r="J313" s="173">
        <v>1</v>
      </c>
      <c r="K313" s="174">
        <v>7082075.46</v>
      </c>
      <c r="L313" s="237"/>
      <c r="M313" s="190" t="s">
        <v>859</v>
      </c>
    </row>
    <row r="314" spans="1:13" ht="12" customHeight="1">
      <c r="A314" s="5">
        <v>145</v>
      </c>
      <c r="B314" s="95" t="s">
        <v>505</v>
      </c>
      <c r="C314" s="44">
        <v>2016</v>
      </c>
      <c r="D314" s="11"/>
      <c r="E314" s="42" t="s">
        <v>506</v>
      </c>
      <c r="F314" s="44"/>
      <c r="G314" s="60">
        <v>2000000</v>
      </c>
      <c r="H314" s="100"/>
      <c r="I314" s="106"/>
      <c r="K314" s="131">
        <v>1650821.2</v>
      </c>
      <c r="L314" s="60"/>
      <c r="M314" s="146"/>
    </row>
    <row r="315" spans="1:13" ht="24.75" customHeight="1">
      <c r="A315" s="5">
        <v>147</v>
      </c>
      <c r="B315" s="41" t="s">
        <v>507</v>
      </c>
      <c r="C315" s="44">
        <v>2016</v>
      </c>
      <c r="D315" s="11"/>
      <c r="E315" s="103" t="s">
        <v>508</v>
      </c>
      <c r="F315" s="44"/>
      <c r="G315" s="60">
        <v>5000000</v>
      </c>
      <c r="H315" s="100">
        <v>43136</v>
      </c>
      <c r="I315" s="100">
        <v>43404</v>
      </c>
      <c r="J315" s="49">
        <v>1</v>
      </c>
      <c r="K315" s="39">
        <v>4994489.13</v>
      </c>
      <c r="L315" s="60"/>
      <c r="M315" s="152"/>
    </row>
    <row r="316" spans="1:13" ht="24">
      <c r="A316" s="5">
        <v>149</v>
      </c>
      <c r="B316" s="109" t="s">
        <v>474</v>
      </c>
      <c r="C316" s="44">
        <v>2016</v>
      </c>
      <c r="D316" s="11"/>
      <c r="E316" s="45" t="s">
        <v>509</v>
      </c>
      <c r="F316" s="44"/>
      <c r="G316" s="60">
        <v>8800000</v>
      </c>
      <c r="H316" s="100">
        <v>43102</v>
      </c>
      <c r="I316" s="100">
        <v>43465</v>
      </c>
      <c r="J316" s="49">
        <v>1</v>
      </c>
      <c r="K316" s="39">
        <v>8400000</v>
      </c>
      <c r="L316" s="60"/>
      <c r="M316" s="146"/>
    </row>
    <row r="317" spans="1:13">
      <c r="A317" s="5">
        <v>151</v>
      </c>
      <c r="B317" s="109" t="s">
        <v>360</v>
      </c>
      <c r="C317" s="44"/>
      <c r="D317" s="11"/>
      <c r="E317" s="78" t="s">
        <v>777</v>
      </c>
      <c r="F317" s="44"/>
      <c r="G317" s="60">
        <v>250000</v>
      </c>
      <c r="H317" s="100"/>
      <c r="I317" s="100"/>
      <c r="K317" s="39">
        <v>0</v>
      </c>
      <c r="L317" s="60"/>
      <c r="M317" s="146"/>
    </row>
    <row r="318" spans="1:13">
      <c r="A318" s="5">
        <v>153</v>
      </c>
      <c r="B318" s="95" t="s">
        <v>510</v>
      </c>
      <c r="C318" s="44">
        <v>2016</v>
      </c>
      <c r="D318" s="11"/>
      <c r="E318" s="78" t="s">
        <v>511</v>
      </c>
      <c r="F318" s="44" t="s">
        <v>22</v>
      </c>
      <c r="G318" s="60">
        <v>5000000</v>
      </c>
      <c r="H318" s="100">
        <v>42537</v>
      </c>
      <c r="I318" s="100">
        <v>42978</v>
      </c>
      <c r="J318" s="49">
        <v>1</v>
      </c>
      <c r="K318" s="39">
        <v>4454951.93</v>
      </c>
      <c r="L318" s="60"/>
      <c r="M318" s="146"/>
    </row>
    <row r="319" spans="1:13" ht="29.25" customHeight="1">
      <c r="A319" s="5">
        <v>154</v>
      </c>
      <c r="B319" s="95" t="s">
        <v>512</v>
      </c>
      <c r="C319" s="44">
        <v>2016</v>
      </c>
      <c r="D319" s="11"/>
      <c r="E319" s="78" t="s">
        <v>513</v>
      </c>
      <c r="F319" s="44" t="s">
        <v>22</v>
      </c>
      <c r="G319" s="60">
        <v>5000000</v>
      </c>
      <c r="H319" s="100">
        <v>42537</v>
      </c>
      <c r="I319" s="100">
        <v>42993</v>
      </c>
      <c r="J319" s="49">
        <v>1</v>
      </c>
      <c r="K319" s="39">
        <f>4738923.91+46212+17404.04</f>
        <v>4802539.95</v>
      </c>
      <c r="L319" s="60"/>
      <c r="M319" s="146"/>
    </row>
    <row r="320" spans="1:13" ht="36.75" customHeight="1">
      <c r="A320" s="5">
        <v>155</v>
      </c>
      <c r="B320" s="95" t="s">
        <v>514</v>
      </c>
      <c r="C320" s="44">
        <v>2016</v>
      </c>
      <c r="D320" s="11"/>
      <c r="E320" s="132" t="s">
        <v>515</v>
      </c>
      <c r="F320" s="44" t="s">
        <v>22</v>
      </c>
      <c r="G320" s="127">
        <v>500000</v>
      </c>
      <c r="H320" s="133">
        <v>42795</v>
      </c>
      <c r="I320" s="133">
        <v>42947</v>
      </c>
      <c r="J320" s="49">
        <v>1</v>
      </c>
      <c r="K320" s="39">
        <v>470136.11</v>
      </c>
      <c r="L320" s="127"/>
      <c r="M320" s="146"/>
    </row>
    <row r="321" spans="1:13" ht="24">
      <c r="A321" s="5">
        <v>156</v>
      </c>
      <c r="B321" s="95" t="s">
        <v>516</v>
      </c>
      <c r="C321" s="44">
        <v>2016</v>
      </c>
      <c r="D321" s="11"/>
      <c r="E321" s="132" t="s">
        <v>517</v>
      </c>
      <c r="F321" s="44" t="s">
        <v>22</v>
      </c>
      <c r="G321" s="60">
        <v>500000</v>
      </c>
      <c r="H321" s="100">
        <v>42782</v>
      </c>
      <c r="I321" s="100">
        <v>42916</v>
      </c>
      <c r="J321" s="49">
        <v>1</v>
      </c>
      <c r="K321" s="39">
        <v>472475.09</v>
      </c>
      <c r="L321" s="60"/>
      <c r="M321" s="146"/>
    </row>
    <row r="322" spans="1:13" ht="24" customHeight="1">
      <c r="A322" s="5">
        <v>157</v>
      </c>
      <c r="B322" s="95" t="s">
        <v>518</v>
      </c>
      <c r="C322" s="44">
        <v>2016</v>
      </c>
      <c r="D322" s="11"/>
      <c r="E322" s="132" t="s">
        <v>519</v>
      </c>
      <c r="F322" s="44" t="s">
        <v>22</v>
      </c>
      <c r="G322" s="60">
        <v>500000</v>
      </c>
      <c r="H322" s="100">
        <v>42856</v>
      </c>
      <c r="I322" s="100">
        <v>43039</v>
      </c>
      <c r="J322" s="49">
        <v>1</v>
      </c>
      <c r="K322" s="39">
        <v>459598.82</v>
      </c>
      <c r="L322" s="60"/>
      <c r="M322" s="146"/>
    </row>
    <row r="323" spans="1:13" ht="22.5" customHeight="1">
      <c r="A323" s="5">
        <v>158</v>
      </c>
      <c r="B323" s="95" t="s">
        <v>520</v>
      </c>
      <c r="C323" s="44">
        <v>2016</v>
      </c>
      <c r="D323" s="11"/>
      <c r="E323" s="132" t="s">
        <v>521</v>
      </c>
      <c r="F323" s="44" t="s">
        <v>22</v>
      </c>
      <c r="G323" s="60">
        <v>500000</v>
      </c>
      <c r="H323" s="100">
        <v>42856</v>
      </c>
      <c r="I323" s="100">
        <v>43039</v>
      </c>
      <c r="J323" s="49">
        <v>1</v>
      </c>
      <c r="K323" s="39">
        <v>463537.29</v>
      </c>
      <c r="L323" s="60"/>
      <c r="M323" s="146"/>
    </row>
    <row r="324" spans="1:13" ht="27" customHeight="1">
      <c r="A324" s="5">
        <v>159</v>
      </c>
      <c r="B324" s="95" t="s">
        <v>522</v>
      </c>
      <c r="C324" s="44">
        <v>2016</v>
      </c>
      <c r="D324" s="11"/>
      <c r="E324" s="78" t="s">
        <v>523</v>
      </c>
      <c r="F324" s="44" t="s">
        <v>414</v>
      </c>
      <c r="G324" s="60">
        <v>1000000</v>
      </c>
      <c r="H324" s="100">
        <v>42659</v>
      </c>
      <c r="I324" s="100">
        <v>42916</v>
      </c>
      <c r="J324" s="49">
        <v>1</v>
      </c>
      <c r="K324" s="39">
        <v>974648.99</v>
      </c>
      <c r="L324" s="60"/>
      <c r="M324" s="146"/>
    </row>
    <row r="325" spans="1:13" ht="24.75" customHeight="1">
      <c r="A325" s="5">
        <v>160</v>
      </c>
      <c r="B325" s="95" t="s">
        <v>524</v>
      </c>
      <c r="C325" s="44">
        <v>2016</v>
      </c>
      <c r="D325" s="11"/>
      <c r="E325" s="78" t="s">
        <v>525</v>
      </c>
      <c r="F325" s="44" t="s">
        <v>414</v>
      </c>
      <c r="G325" s="60">
        <v>1000000</v>
      </c>
      <c r="H325" s="100">
        <v>42629</v>
      </c>
      <c r="I325" s="100">
        <v>42931</v>
      </c>
      <c r="J325" s="49">
        <v>1</v>
      </c>
      <c r="K325" s="39">
        <v>908111.85</v>
      </c>
      <c r="L325" s="60"/>
      <c r="M325" s="146"/>
    </row>
    <row r="326" spans="1:13" ht="24.75" customHeight="1">
      <c r="A326" s="5">
        <v>161</v>
      </c>
      <c r="B326" s="95" t="s">
        <v>526</v>
      </c>
      <c r="C326" s="44">
        <v>2016</v>
      </c>
      <c r="D326" s="11"/>
      <c r="E326" s="78" t="s">
        <v>527</v>
      </c>
      <c r="F326" s="44" t="s">
        <v>114</v>
      </c>
      <c r="G326" s="60">
        <v>1000000</v>
      </c>
      <c r="H326" s="100">
        <v>42736</v>
      </c>
      <c r="I326" s="100">
        <v>43039</v>
      </c>
      <c r="J326" s="49">
        <v>1</v>
      </c>
      <c r="K326" s="39">
        <f>903730.75+2155.51</f>
        <v>905886.26</v>
      </c>
      <c r="L326" s="60"/>
      <c r="M326" s="146"/>
    </row>
    <row r="327" spans="1:13" ht="23.25" customHeight="1">
      <c r="A327" s="5">
        <v>162</v>
      </c>
      <c r="B327" s="95" t="s">
        <v>528</v>
      </c>
      <c r="C327" s="44">
        <v>2016</v>
      </c>
      <c r="D327" s="11"/>
      <c r="E327" s="78" t="s">
        <v>529</v>
      </c>
      <c r="F327" s="44" t="s">
        <v>39</v>
      </c>
      <c r="G327" s="60">
        <v>1000000</v>
      </c>
      <c r="H327" s="100">
        <v>42856</v>
      </c>
      <c r="I327" s="100">
        <v>43023</v>
      </c>
      <c r="J327" s="49">
        <v>1</v>
      </c>
      <c r="K327" s="39">
        <f>788352.12+1997.35+140127.21</f>
        <v>930476.67999999993</v>
      </c>
      <c r="L327" s="60"/>
      <c r="M327" s="146"/>
    </row>
    <row r="328" spans="1:13" ht="25.5" customHeight="1">
      <c r="A328" s="5">
        <v>163</v>
      </c>
      <c r="B328" s="95" t="s">
        <v>530</v>
      </c>
      <c r="C328" s="44">
        <v>2016</v>
      </c>
      <c r="D328" s="11"/>
      <c r="E328" s="78" t="s">
        <v>531</v>
      </c>
      <c r="F328" s="44" t="s">
        <v>264</v>
      </c>
      <c r="G328" s="60">
        <v>2000000</v>
      </c>
      <c r="H328" s="100">
        <v>42948</v>
      </c>
      <c r="I328" s="100">
        <v>43281</v>
      </c>
      <c r="J328" s="49">
        <v>1</v>
      </c>
      <c r="K328" s="39">
        <v>1710926.68</v>
      </c>
      <c r="L328" s="60"/>
      <c r="M328" s="146"/>
    </row>
    <row r="329" spans="1:13" ht="25.5" customHeight="1">
      <c r="A329" s="5">
        <v>164</v>
      </c>
      <c r="B329" s="95" t="s">
        <v>532</v>
      </c>
      <c r="C329" s="44">
        <v>2016</v>
      </c>
      <c r="D329" s="11"/>
      <c r="E329" s="78" t="s">
        <v>533</v>
      </c>
      <c r="F329" s="44" t="s">
        <v>264</v>
      </c>
      <c r="G329" s="60">
        <v>700000</v>
      </c>
      <c r="H329" s="100">
        <v>42841</v>
      </c>
      <c r="I329" s="100">
        <v>43159</v>
      </c>
      <c r="J329" s="49">
        <v>1</v>
      </c>
      <c r="K329" s="39">
        <f>625548.67+60003</f>
        <v>685551.67</v>
      </c>
      <c r="L329" s="60"/>
      <c r="M329" s="146"/>
    </row>
    <row r="330" spans="1:13" ht="20.25" customHeight="1">
      <c r="A330" s="5">
        <v>165</v>
      </c>
      <c r="B330" s="95" t="s">
        <v>534</v>
      </c>
      <c r="C330" s="44">
        <v>2016</v>
      </c>
      <c r="D330" s="11"/>
      <c r="E330" s="78" t="s">
        <v>535</v>
      </c>
      <c r="F330" s="44" t="s">
        <v>536</v>
      </c>
      <c r="G330" s="60">
        <v>8000000</v>
      </c>
      <c r="H330" s="100">
        <v>42887</v>
      </c>
      <c r="I330" s="100">
        <v>43465</v>
      </c>
      <c r="J330" s="49">
        <v>1</v>
      </c>
      <c r="K330" s="95">
        <v>5854241.79</v>
      </c>
      <c r="L330" s="60"/>
      <c r="M330" s="146"/>
    </row>
    <row r="331" spans="1:13">
      <c r="A331" s="5">
        <v>166</v>
      </c>
      <c r="B331" s="41" t="s">
        <v>537</v>
      </c>
      <c r="C331" s="44">
        <v>2016</v>
      </c>
      <c r="D331" s="11"/>
      <c r="E331" s="78" t="s">
        <v>538</v>
      </c>
      <c r="F331" s="44" t="s">
        <v>267</v>
      </c>
      <c r="G331" s="60">
        <v>500000</v>
      </c>
      <c r="H331" s="100">
        <v>43236</v>
      </c>
      <c r="I331" s="100">
        <v>43465</v>
      </c>
      <c r="J331" s="49">
        <v>1</v>
      </c>
      <c r="K331" s="39">
        <v>296371.20000000001</v>
      </c>
      <c r="L331" s="60"/>
      <c r="M331" s="98"/>
    </row>
    <row r="332" spans="1:13" s="41" customFormat="1" ht="36.950000000000003" customHeight="1">
      <c r="A332" s="43">
        <v>167</v>
      </c>
      <c r="B332" s="95" t="s">
        <v>539</v>
      </c>
      <c r="C332" s="44">
        <v>2016</v>
      </c>
      <c r="D332" s="44"/>
      <c r="E332" s="78" t="s">
        <v>540</v>
      </c>
      <c r="F332" s="44" t="s">
        <v>439</v>
      </c>
      <c r="G332" s="60">
        <v>500000</v>
      </c>
      <c r="H332" s="100">
        <v>43147</v>
      </c>
      <c r="I332" s="100">
        <v>44012</v>
      </c>
      <c r="J332" s="49">
        <v>0.5</v>
      </c>
      <c r="K332" s="39">
        <v>114051.44</v>
      </c>
      <c r="L332" s="60"/>
      <c r="M332" s="98" t="s">
        <v>780</v>
      </c>
    </row>
    <row r="333" spans="1:13" s="166" customFormat="1" ht="36.950000000000003" customHeight="1">
      <c r="A333" s="191">
        <v>168</v>
      </c>
      <c r="B333" s="199" t="s">
        <v>541</v>
      </c>
      <c r="C333" s="167">
        <v>2016</v>
      </c>
      <c r="D333" s="167"/>
      <c r="E333" s="236" t="s">
        <v>542</v>
      </c>
      <c r="F333" s="167" t="s">
        <v>52</v>
      </c>
      <c r="G333" s="237">
        <v>500000</v>
      </c>
      <c r="H333" s="224" t="s">
        <v>799</v>
      </c>
      <c r="I333" s="238">
        <v>44043</v>
      </c>
      <c r="J333" s="173">
        <v>0.15</v>
      </c>
      <c r="K333" s="174">
        <v>82591.460000000006</v>
      </c>
      <c r="L333" s="237"/>
      <c r="M333" s="190" t="s">
        <v>860</v>
      </c>
    </row>
    <row r="334" spans="1:13" s="41" customFormat="1" ht="36.950000000000003" customHeight="1">
      <c r="A334" s="43">
        <v>169</v>
      </c>
      <c r="B334" s="95" t="s">
        <v>543</v>
      </c>
      <c r="C334" s="44">
        <v>2016</v>
      </c>
      <c r="D334" s="44"/>
      <c r="E334" s="78" t="s">
        <v>544</v>
      </c>
      <c r="F334" s="44" t="s">
        <v>208</v>
      </c>
      <c r="G334" s="60">
        <v>500000</v>
      </c>
      <c r="H334" s="100">
        <v>42445</v>
      </c>
      <c r="I334" s="100">
        <v>44196</v>
      </c>
      <c r="J334" s="49">
        <v>0.05</v>
      </c>
      <c r="K334" s="39">
        <v>167283.93</v>
      </c>
      <c r="L334" s="60"/>
      <c r="M334" s="146" t="s">
        <v>783</v>
      </c>
    </row>
    <row r="335" spans="1:13" ht="26.25" customHeight="1">
      <c r="A335" s="5">
        <v>170</v>
      </c>
      <c r="B335" s="95" t="s">
        <v>545</v>
      </c>
      <c r="C335" s="44">
        <v>2016</v>
      </c>
      <c r="D335" s="11"/>
      <c r="E335" s="78" t="s">
        <v>546</v>
      </c>
      <c r="F335" s="44" t="s">
        <v>211</v>
      </c>
      <c r="G335" s="60">
        <v>500000</v>
      </c>
      <c r="H335" s="100">
        <v>42902</v>
      </c>
      <c r="I335" s="100">
        <v>43131</v>
      </c>
      <c r="J335" s="49">
        <v>1</v>
      </c>
      <c r="K335" s="39">
        <v>360828.1</v>
      </c>
      <c r="L335" s="60"/>
      <c r="M335" s="146"/>
    </row>
    <row r="336" spans="1:13" ht="27" customHeight="1">
      <c r="A336" s="5">
        <v>171</v>
      </c>
      <c r="B336" s="95" t="s">
        <v>547</v>
      </c>
      <c r="C336" s="44">
        <v>2016</v>
      </c>
      <c r="D336" s="11"/>
      <c r="E336" s="78" t="s">
        <v>548</v>
      </c>
      <c r="F336" s="44" t="s">
        <v>122</v>
      </c>
      <c r="G336" s="60">
        <v>2000000</v>
      </c>
      <c r="H336" s="100">
        <v>42736</v>
      </c>
      <c r="I336" s="106" t="s">
        <v>549</v>
      </c>
      <c r="J336" s="49">
        <v>1</v>
      </c>
      <c r="K336" s="39">
        <v>1670978.21</v>
      </c>
      <c r="L336" s="60"/>
      <c r="M336" s="146"/>
    </row>
    <row r="337" spans="1:13" s="41" customFormat="1" ht="36.950000000000003" customHeight="1">
      <c r="A337" s="43">
        <v>172</v>
      </c>
      <c r="B337" s="95" t="s">
        <v>550</v>
      </c>
      <c r="C337" s="44">
        <v>2016</v>
      </c>
      <c r="D337" s="44"/>
      <c r="E337" s="78" t="s">
        <v>800</v>
      </c>
      <c r="F337" s="44" t="s">
        <v>22</v>
      </c>
      <c r="G337" s="60">
        <v>190000</v>
      </c>
      <c r="H337" s="100">
        <v>43693</v>
      </c>
      <c r="I337" s="100">
        <v>43966</v>
      </c>
      <c r="J337" s="49">
        <v>0.47</v>
      </c>
      <c r="K337" s="107">
        <v>90000</v>
      </c>
      <c r="L337" s="60"/>
      <c r="M337" s="146"/>
    </row>
    <row r="338" spans="1:13" ht="26.25" customHeight="1">
      <c r="A338" s="5">
        <v>173</v>
      </c>
      <c r="B338" s="95" t="s">
        <v>551</v>
      </c>
      <c r="C338" s="44">
        <v>2016</v>
      </c>
      <c r="D338" s="11"/>
      <c r="E338" s="78" t="s">
        <v>803</v>
      </c>
      <c r="F338" s="44" t="s">
        <v>552</v>
      </c>
      <c r="G338" s="60">
        <v>220000</v>
      </c>
      <c r="H338" s="100">
        <v>43132</v>
      </c>
      <c r="I338" s="100">
        <v>43281</v>
      </c>
      <c r="J338" s="49">
        <v>1</v>
      </c>
      <c r="K338" s="39">
        <v>189061.91</v>
      </c>
      <c r="L338" s="60"/>
      <c r="M338" s="146"/>
    </row>
    <row r="339" spans="1:13" ht="21" customHeight="1">
      <c r="A339" s="5">
        <v>179</v>
      </c>
      <c r="B339" s="95" t="s">
        <v>553</v>
      </c>
      <c r="C339" s="44">
        <v>2016</v>
      </c>
      <c r="D339" s="11"/>
      <c r="E339" s="78" t="s">
        <v>554</v>
      </c>
      <c r="F339" s="44" t="s">
        <v>211</v>
      </c>
      <c r="G339" s="60">
        <v>500000</v>
      </c>
      <c r="H339" s="100">
        <v>42598</v>
      </c>
      <c r="I339" s="100">
        <v>42735</v>
      </c>
      <c r="J339" s="49">
        <v>1</v>
      </c>
      <c r="K339" s="39">
        <f>2289.2+456166.12</f>
        <v>458455.32</v>
      </c>
      <c r="L339" s="60"/>
      <c r="M339" s="146"/>
    </row>
    <row r="340" spans="1:13" ht="24.75" customHeight="1">
      <c r="A340" s="5">
        <v>180</v>
      </c>
      <c r="B340" s="95" t="s">
        <v>555</v>
      </c>
      <c r="C340" s="44">
        <v>2016</v>
      </c>
      <c r="D340" s="11"/>
      <c r="E340" s="78" t="s">
        <v>556</v>
      </c>
      <c r="F340" s="44" t="s">
        <v>82</v>
      </c>
      <c r="G340" s="60">
        <v>1000000</v>
      </c>
      <c r="H340" s="100">
        <v>42598</v>
      </c>
      <c r="I340" s="100">
        <v>43830</v>
      </c>
      <c r="J340" s="49">
        <v>1</v>
      </c>
      <c r="K340" s="39">
        <v>1031939.62</v>
      </c>
      <c r="L340" s="60"/>
      <c r="M340" s="98"/>
    </row>
    <row r="341" spans="1:13" ht="28.5" customHeight="1">
      <c r="A341" s="5">
        <v>184</v>
      </c>
      <c r="B341" s="95" t="s">
        <v>557</v>
      </c>
      <c r="C341" s="44">
        <v>2016</v>
      </c>
      <c r="D341" s="11"/>
      <c r="E341" s="78" t="s">
        <v>558</v>
      </c>
      <c r="F341" s="44" t="s">
        <v>42</v>
      </c>
      <c r="G341" s="60">
        <v>500000</v>
      </c>
      <c r="H341" s="100">
        <v>42810</v>
      </c>
      <c r="I341" s="100">
        <v>42916</v>
      </c>
      <c r="J341" s="49">
        <v>1</v>
      </c>
      <c r="K341" s="39">
        <v>381385.53</v>
      </c>
      <c r="L341" s="60"/>
      <c r="M341" s="146"/>
    </row>
    <row r="342" spans="1:13" ht="28.5" customHeight="1">
      <c r="A342" s="5">
        <v>185</v>
      </c>
      <c r="B342" s="95" t="s">
        <v>559</v>
      </c>
      <c r="C342" s="44">
        <v>2016</v>
      </c>
      <c r="D342" s="11"/>
      <c r="E342" s="78" t="s">
        <v>560</v>
      </c>
      <c r="F342" s="44" t="s">
        <v>218</v>
      </c>
      <c r="G342" s="60">
        <v>500000</v>
      </c>
      <c r="H342" s="100">
        <v>43205</v>
      </c>
      <c r="I342" s="100">
        <v>43555</v>
      </c>
      <c r="J342" s="49">
        <v>1</v>
      </c>
      <c r="K342" s="39">
        <v>253922.18</v>
      </c>
      <c r="L342" s="60"/>
      <c r="M342" s="98"/>
    </row>
    <row r="343" spans="1:13" ht="27" customHeight="1">
      <c r="A343" s="5">
        <v>186</v>
      </c>
      <c r="B343" s="95" t="s">
        <v>561</v>
      </c>
      <c r="C343" s="44">
        <v>2016</v>
      </c>
      <c r="D343" s="11"/>
      <c r="E343" s="78" t="s">
        <v>562</v>
      </c>
      <c r="F343" s="44" t="s">
        <v>177</v>
      </c>
      <c r="G343" s="60">
        <v>500000</v>
      </c>
      <c r="H343" s="100">
        <v>43116</v>
      </c>
      <c r="I343" s="100">
        <v>43235</v>
      </c>
      <c r="J343" s="49">
        <v>1</v>
      </c>
      <c r="K343" s="39">
        <v>410379.87</v>
      </c>
      <c r="L343" s="60"/>
      <c r="M343" s="146"/>
    </row>
    <row r="344" spans="1:13">
      <c r="A344" s="5">
        <v>211</v>
      </c>
      <c r="B344" s="110" t="s">
        <v>563</v>
      </c>
      <c r="C344" s="48">
        <v>2017</v>
      </c>
      <c r="D344" s="16"/>
      <c r="E344" s="42" t="s">
        <v>802</v>
      </c>
      <c r="G344" s="46">
        <v>400000</v>
      </c>
      <c r="H344" s="47">
        <v>43800</v>
      </c>
      <c r="I344" s="47">
        <v>44166</v>
      </c>
      <c r="J344" s="49">
        <v>0.01</v>
      </c>
      <c r="K344" s="39">
        <v>3301.01</v>
      </c>
      <c r="M344" s="98"/>
    </row>
    <row r="345" spans="1:13" ht="24">
      <c r="A345" s="5">
        <v>212</v>
      </c>
      <c r="B345" s="41">
        <v>0</v>
      </c>
      <c r="C345" s="48">
        <v>2017</v>
      </c>
      <c r="D345" s="16"/>
      <c r="E345" s="42" t="s">
        <v>801</v>
      </c>
      <c r="G345" s="46">
        <v>300000</v>
      </c>
      <c r="K345" s="39">
        <v>0</v>
      </c>
      <c r="M345" s="98"/>
    </row>
    <row r="346" spans="1:13" ht="14.25" customHeight="1">
      <c r="A346" s="5">
        <v>213</v>
      </c>
      <c r="B346" s="110" t="s">
        <v>564</v>
      </c>
      <c r="C346" s="48">
        <v>2017</v>
      </c>
      <c r="D346" s="16"/>
      <c r="E346" s="42" t="s">
        <v>565</v>
      </c>
      <c r="F346" s="48" t="s">
        <v>22</v>
      </c>
      <c r="G346" s="46">
        <v>1944000</v>
      </c>
      <c r="M346" s="98"/>
    </row>
    <row r="347" spans="1:13" ht="19.5" customHeight="1">
      <c r="A347" s="5">
        <v>214</v>
      </c>
      <c r="B347" s="41">
        <v>0</v>
      </c>
      <c r="C347" s="48">
        <v>2017</v>
      </c>
      <c r="D347" s="16"/>
      <c r="E347" s="42" t="s">
        <v>566</v>
      </c>
      <c r="F347" s="48" t="s">
        <v>39</v>
      </c>
      <c r="G347" s="46">
        <v>150000</v>
      </c>
      <c r="K347" s="39">
        <v>0</v>
      </c>
      <c r="M347" s="98"/>
    </row>
    <row r="348" spans="1:13" s="13" customFormat="1" ht="13.5" customHeight="1">
      <c r="A348" s="5">
        <v>215</v>
      </c>
      <c r="B348" s="95" t="s">
        <v>567</v>
      </c>
      <c r="C348" s="48">
        <v>2017</v>
      </c>
      <c r="D348" s="16"/>
      <c r="E348" s="42" t="s">
        <v>568</v>
      </c>
      <c r="F348" s="48"/>
      <c r="G348" s="46">
        <v>500000</v>
      </c>
      <c r="H348" s="47">
        <v>43024</v>
      </c>
      <c r="I348" s="47">
        <v>43251</v>
      </c>
      <c r="J348" s="49">
        <v>1</v>
      </c>
      <c r="K348" s="39">
        <v>325671.05</v>
      </c>
      <c r="L348" s="41"/>
      <c r="M348" s="146"/>
    </row>
    <row r="349" spans="1:13" ht="19.5" customHeight="1">
      <c r="A349" s="5">
        <v>216</v>
      </c>
      <c r="B349" s="95" t="s">
        <v>569</v>
      </c>
      <c r="C349" s="48">
        <v>2017</v>
      </c>
      <c r="D349" s="16"/>
      <c r="E349" s="42" t="s">
        <v>570</v>
      </c>
      <c r="F349" s="48" t="s">
        <v>125</v>
      </c>
      <c r="G349" s="46">
        <v>2000000</v>
      </c>
      <c r="H349" s="47">
        <v>42841</v>
      </c>
      <c r="I349" s="47">
        <v>43585</v>
      </c>
      <c r="J349" s="49">
        <v>1</v>
      </c>
      <c r="K349" s="39">
        <f>1742942.36+1400</f>
        <v>1744342.36</v>
      </c>
      <c r="M349" s="98"/>
    </row>
    <row r="350" spans="1:13" ht="24.75" customHeight="1">
      <c r="A350" s="5">
        <v>217</v>
      </c>
      <c r="B350" s="95" t="s">
        <v>571</v>
      </c>
      <c r="C350" s="48">
        <v>2017</v>
      </c>
      <c r="D350" s="16"/>
      <c r="E350" s="42" t="s">
        <v>572</v>
      </c>
      <c r="F350" s="48" t="s">
        <v>125</v>
      </c>
      <c r="G350" s="46">
        <v>8000000</v>
      </c>
      <c r="H350" s="47">
        <v>42871</v>
      </c>
      <c r="I350" s="47">
        <v>43814</v>
      </c>
      <c r="J350" s="49">
        <v>0.995</v>
      </c>
      <c r="K350" s="39">
        <v>6196472.8200000003</v>
      </c>
      <c r="M350" s="98"/>
    </row>
    <row r="351" spans="1:13">
      <c r="A351" s="5">
        <v>218</v>
      </c>
      <c r="B351" s="110" t="s">
        <v>360</v>
      </c>
      <c r="C351" s="48">
        <v>2017</v>
      </c>
      <c r="D351" s="16"/>
      <c r="E351" s="42" t="s">
        <v>573</v>
      </c>
      <c r="G351" s="46">
        <v>500000</v>
      </c>
      <c r="K351" s="39">
        <v>0</v>
      </c>
      <c r="M351" s="98"/>
    </row>
    <row r="352" spans="1:13" ht="12" customHeight="1">
      <c r="A352" s="5">
        <v>219</v>
      </c>
      <c r="B352" s="41">
        <v>0</v>
      </c>
      <c r="C352" s="48">
        <v>2017</v>
      </c>
      <c r="D352" s="16"/>
      <c r="E352" s="42" t="s">
        <v>574</v>
      </c>
      <c r="G352" s="46">
        <v>2000000</v>
      </c>
      <c r="K352" s="39">
        <v>0</v>
      </c>
      <c r="M352" s="98"/>
    </row>
    <row r="353" spans="1:13" ht="26.25" customHeight="1">
      <c r="A353" s="5">
        <v>220</v>
      </c>
      <c r="B353" s="41">
        <v>0</v>
      </c>
      <c r="C353" s="48">
        <v>2017</v>
      </c>
      <c r="D353" s="16"/>
      <c r="E353" s="42" t="s">
        <v>575</v>
      </c>
      <c r="F353" s="48" t="s">
        <v>22</v>
      </c>
      <c r="G353" s="46">
        <v>500000</v>
      </c>
      <c r="K353" s="39">
        <v>0</v>
      </c>
      <c r="M353" s="98"/>
    </row>
    <row r="354" spans="1:13" ht="33" customHeight="1">
      <c r="A354" s="5">
        <v>221</v>
      </c>
      <c r="B354" s="95" t="s">
        <v>576</v>
      </c>
      <c r="C354" s="48">
        <v>2017</v>
      </c>
      <c r="D354" s="16"/>
      <c r="E354" s="42" t="s">
        <v>577</v>
      </c>
      <c r="F354" s="48" t="s">
        <v>22</v>
      </c>
      <c r="G354" s="46">
        <v>1000000</v>
      </c>
      <c r="H354" s="47">
        <v>43024</v>
      </c>
      <c r="I354" s="47">
        <v>43251</v>
      </c>
      <c r="J354" s="49">
        <v>1</v>
      </c>
      <c r="K354" s="39">
        <f>894685.17+411.88</f>
        <v>895097.05</v>
      </c>
      <c r="M354" s="146"/>
    </row>
    <row r="355" spans="1:13" ht="12.75" customHeight="1">
      <c r="A355" s="5">
        <v>225</v>
      </c>
      <c r="B355" s="110" t="s">
        <v>360</v>
      </c>
      <c r="C355" s="48">
        <v>2017</v>
      </c>
      <c r="D355" s="16"/>
      <c r="E355" s="42" t="s">
        <v>578</v>
      </c>
      <c r="F355" s="48" t="s">
        <v>22</v>
      </c>
      <c r="G355" s="46">
        <v>4000000</v>
      </c>
      <c r="M355" s="98"/>
    </row>
    <row r="356" spans="1:13" s="13" customFormat="1" ht="26.25" customHeight="1">
      <c r="A356" s="5">
        <v>291</v>
      </c>
      <c r="B356" s="95" t="s">
        <v>579</v>
      </c>
      <c r="C356" s="48">
        <v>2017</v>
      </c>
      <c r="D356" s="16"/>
      <c r="E356" s="42" t="s">
        <v>580</v>
      </c>
      <c r="F356" s="48" t="s">
        <v>218</v>
      </c>
      <c r="G356" s="46">
        <v>50000</v>
      </c>
      <c r="H356" s="47">
        <v>43055</v>
      </c>
      <c r="I356" s="47">
        <v>43131</v>
      </c>
      <c r="J356" s="49">
        <v>1</v>
      </c>
      <c r="K356" s="39">
        <v>48807.67</v>
      </c>
      <c r="L356" s="41"/>
      <c r="M356" s="146"/>
    </row>
    <row r="357" spans="1:13" ht="24">
      <c r="A357" s="5">
        <v>227</v>
      </c>
      <c r="B357" s="95" t="s">
        <v>581</v>
      </c>
      <c r="C357" s="48">
        <v>2017</v>
      </c>
      <c r="D357" s="16"/>
      <c r="E357" s="42" t="s">
        <v>582</v>
      </c>
      <c r="F357" s="48" t="s">
        <v>114</v>
      </c>
      <c r="G357" s="46">
        <v>600000</v>
      </c>
      <c r="H357" s="47">
        <v>43116</v>
      </c>
      <c r="I357" s="47">
        <v>43373</v>
      </c>
      <c r="J357" s="49">
        <v>1</v>
      </c>
      <c r="K357" s="39">
        <v>641521.87999999989</v>
      </c>
      <c r="M357" s="152"/>
    </row>
    <row r="358" spans="1:13" s="187" customFormat="1" ht="30" customHeight="1">
      <c r="A358" s="177">
        <v>228</v>
      </c>
      <c r="B358" s="178">
        <v>0</v>
      </c>
      <c r="C358" s="182">
        <v>2017</v>
      </c>
      <c r="D358" s="232"/>
      <c r="E358" s="181" t="s">
        <v>583</v>
      </c>
      <c r="F358" s="182" t="s">
        <v>114</v>
      </c>
      <c r="G358" s="183">
        <v>1078571.43</v>
      </c>
      <c r="H358" s="182"/>
      <c r="I358" s="182"/>
      <c r="J358" s="185">
        <v>0.72</v>
      </c>
      <c r="K358" s="186">
        <v>0</v>
      </c>
      <c r="L358" s="178"/>
      <c r="M358" s="193" t="s">
        <v>812</v>
      </c>
    </row>
    <row r="359" spans="1:13" s="166" customFormat="1" ht="36.950000000000003" customHeight="1">
      <c r="A359" s="191">
        <v>229</v>
      </c>
      <c r="B359" s="166" t="s">
        <v>584</v>
      </c>
      <c r="C359" s="170">
        <v>2017</v>
      </c>
      <c r="D359" s="170"/>
      <c r="E359" s="169" t="s">
        <v>585</v>
      </c>
      <c r="F359" s="170" t="s">
        <v>122</v>
      </c>
      <c r="G359" s="171">
        <v>500000</v>
      </c>
      <c r="H359" s="172">
        <v>43540</v>
      </c>
      <c r="I359" s="172">
        <v>43768</v>
      </c>
      <c r="J359" s="173">
        <v>1</v>
      </c>
      <c r="K359" s="206">
        <v>358699.53</v>
      </c>
      <c r="M359" s="190" t="s">
        <v>855</v>
      </c>
    </row>
    <row r="360" spans="1:13" ht="28.5" customHeight="1">
      <c r="A360" s="5">
        <v>230</v>
      </c>
      <c r="B360" s="95" t="s">
        <v>586</v>
      </c>
      <c r="C360" s="48">
        <v>2017</v>
      </c>
      <c r="D360" s="16"/>
      <c r="E360" s="42" t="s">
        <v>587</v>
      </c>
      <c r="F360" s="48" t="s">
        <v>122</v>
      </c>
      <c r="G360" s="46">
        <v>500000</v>
      </c>
      <c r="H360" s="47">
        <v>43070</v>
      </c>
      <c r="I360" s="47">
        <v>43131</v>
      </c>
      <c r="J360" s="49">
        <v>1</v>
      </c>
      <c r="K360" s="39">
        <f>442819.78+2349.02+9865.2</f>
        <v>455034.00000000006</v>
      </c>
      <c r="M360" s="146"/>
    </row>
    <row r="361" spans="1:13" ht="24">
      <c r="A361" s="5">
        <v>231</v>
      </c>
      <c r="B361" s="41">
        <v>0</v>
      </c>
      <c r="C361" s="48">
        <v>2017</v>
      </c>
      <c r="D361" s="16"/>
      <c r="E361" s="42" t="s">
        <v>588</v>
      </c>
      <c r="F361" s="48" t="s">
        <v>414</v>
      </c>
      <c r="G361" s="46">
        <v>839286.43</v>
      </c>
      <c r="K361" s="39">
        <v>0</v>
      </c>
      <c r="M361" s="98"/>
    </row>
    <row r="362" spans="1:13" ht="24">
      <c r="A362" s="5">
        <v>232</v>
      </c>
      <c r="B362" s="41">
        <v>0</v>
      </c>
      <c r="C362" s="48">
        <v>2017</v>
      </c>
      <c r="D362" s="16"/>
      <c r="E362" s="42" t="s">
        <v>589</v>
      </c>
      <c r="F362" s="48" t="s">
        <v>414</v>
      </c>
      <c r="G362" s="46">
        <v>839285</v>
      </c>
      <c r="K362" s="39">
        <v>0</v>
      </c>
      <c r="M362" s="98"/>
    </row>
    <row r="363" spans="1:13" ht="24.75" customHeight="1">
      <c r="A363" s="5">
        <v>236</v>
      </c>
      <c r="B363" s="41" t="s">
        <v>590</v>
      </c>
      <c r="C363" s="48">
        <v>2017</v>
      </c>
      <c r="D363" s="16"/>
      <c r="E363" s="42" t="s">
        <v>591</v>
      </c>
      <c r="F363" s="48" t="s">
        <v>39</v>
      </c>
      <c r="G363" s="46">
        <v>1000000</v>
      </c>
      <c r="K363" s="39">
        <v>0</v>
      </c>
      <c r="M363" s="98"/>
    </row>
    <row r="364" spans="1:13" ht="20.25" customHeight="1">
      <c r="A364" s="5">
        <v>238</v>
      </c>
      <c r="B364" s="41" t="s">
        <v>592</v>
      </c>
      <c r="C364" s="48">
        <v>2017</v>
      </c>
      <c r="D364" s="16"/>
      <c r="E364" s="42" t="s">
        <v>593</v>
      </c>
      <c r="F364" s="48" t="s">
        <v>39</v>
      </c>
      <c r="G364" s="46">
        <v>150000</v>
      </c>
      <c r="H364" s="47">
        <v>43252</v>
      </c>
      <c r="I364" s="47">
        <v>43518</v>
      </c>
      <c r="J364" s="49">
        <v>1</v>
      </c>
      <c r="K364" s="39">
        <v>146687.65</v>
      </c>
      <c r="M364" s="98"/>
    </row>
    <row r="365" spans="1:13" ht="37.5" customHeight="1">
      <c r="A365" s="5">
        <v>239</v>
      </c>
      <c r="B365" s="95" t="s">
        <v>594</v>
      </c>
      <c r="C365" s="48">
        <v>2017</v>
      </c>
      <c r="D365" s="16"/>
      <c r="E365" s="42" t="s">
        <v>595</v>
      </c>
      <c r="F365" s="48" t="s">
        <v>351</v>
      </c>
      <c r="G365" s="46">
        <v>1178571.43</v>
      </c>
      <c r="H365" s="47">
        <v>43024</v>
      </c>
      <c r="I365" s="47">
        <v>43266</v>
      </c>
      <c r="J365" s="49">
        <v>1</v>
      </c>
      <c r="K365" s="39">
        <v>1083384.5900000001</v>
      </c>
      <c r="M365" s="98"/>
    </row>
    <row r="366" spans="1:13" ht="24" customHeight="1">
      <c r="A366" s="5">
        <v>241</v>
      </c>
      <c r="B366" s="41">
        <v>0</v>
      </c>
      <c r="C366" s="48">
        <v>2017</v>
      </c>
      <c r="D366" s="16"/>
      <c r="E366" s="42" t="s">
        <v>596</v>
      </c>
      <c r="F366" s="48" t="s">
        <v>208</v>
      </c>
      <c r="G366" s="46">
        <v>500000</v>
      </c>
      <c r="K366" s="39">
        <v>0</v>
      </c>
      <c r="M366" s="98" t="s">
        <v>290</v>
      </c>
    </row>
    <row r="367" spans="1:13" ht="18" customHeight="1">
      <c r="A367" s="5">
        <v>246</v>
      </c>
      <c r="B367" s="41" t="s">
        <v>597</v>
      </c>
      <c r="C367" s="48">
        <v>2017</v>
      </c>
      <c r="D367" s="16"/>
      <c r="E367" s="42" t="s">
        <v>598</v>
      </c>
      <c r="F367" s="48" t="s">
        <v>27</v>
      </c>
      <c r="G367" s="46">
        <v>678571.43</v>
      </c>
      <c r="H367" s="47">
        <v>43236</v>
      </c>
      <c r="I367" s="47">
        <v>43496</v>
      </c>
      <c r="J367" s="49">
        <v>1</v>
      </c>
      <c r="K367" s="39">
        <v>532636.79</v>
      </c>
      <c r="M367" s="98"/>
    </row>
    <row r="368" spans="1:13" s="176" customFormat="1" ht="35.25" customHeight="1">
      <c r="A368" s="165">
        <v>247</v>
      </c>
      <c r="B368" s="199" t="s">
        <v>599</v>
      </c>
      <c r="C368" s="170">
        <v>2017</v>
      </c>
      <c r="D368" s="214"/>
      <c r="E368" s="169" t="s">
        <v>600</v>
      </c>
      <c r="F368" s="170" t="s">
        <v>42</v>
      </c>
      <c r="G368" s="171">
        <v>1000000</v>
      </c>
      <c r="H368" s="172">
        <v>43070</v>
      </c>
      <c r="I368" s="172">
        <v>43312</v>
      </c>
      <c r="J368" s="173">
        <v>1</v>
      </c>
      <c r="K368" s="174">
        <v>1167704.06</v>
      </c>
      <c r="L368" s="166"/>
      <c r="M368" s="234" t="s">
        <v>852</v>
      </c>
    </row>
    <row r="369" spans="1:13" s="166" customFormat="1" ht="36">
      <c r="A369" s="191">
        <v>249</v>
      </c>
      <c r="B369" s="166" t="s">
        <v>601</v>
      </c>
      <c r="C369" s="170">
        <v>2017</v>
      </c>
      <c r="D369" s="170"/>
      <c r="E369" s="169" t="s">
        <v>602</v>
      </c>
      <c r="F369" s="170" t="s">
        <v>82</v>
      </c>
      <c r="G369" s="171">
        <v>1000000</v>
      </c>
      <c r="H369" s="172">
        <v>43236</v>
      </c>
      <c r="I369" s="172">
        <v>44044</v>
      </c>
      <c r="J369" s="173">
        <v>0.35</v>
      </c>
      <c r="K369" s="174">
        <v>246842</v>
      </c>
      <c r="M369" s="198" t="s">
        <v>812</v>
      </c>
    </row>
    <row r="370" spans="1:13" s="166" customFormat="1" ht="17.25" customHeight="1">
      <c r="A370" s="191">
        <v>250</v>
      </c>
      <c r="B370" s="199" t="s">
        <v>603</v>
      </c>
      <c r="C370" s="170">
        <v>2017</v>
      </c>
      <c r="D370" s="170"/>
      <c r="E370" s="169" t="s">
        <v>604</v>
      </c>
      <c r="F370" s="170" t="s">
        <v>82</v>
      </c>
      <c r="G370" s="171">
        <v>678571.43</v>
      </c>
      <c r="H370" s="172">
        <v>43267</v>
      </c>
      <c r="I370" s="172">
        <v>43830</v>
      </c>
      <c r="J370" s="173">
        <v>0.9</v>
      </c>
      <c r="K370" s="174">
        <v>301799.59000000003</v>
      </c>
      <c r="M370" s="190" t="s">
        <v>853</v>
      </c>
    </row>
    <row r="371" spans="1:13" ht="24">
      <c r="A371" s="5">
        <v>252</v>
      </c>
      <c r="B371" s="41">
        <v>0</v>
      </c>
      <c r="C371" s="48">
        <v>2017</v>
      </c>
      <c r="D371" s="16"/>
      <c r="E371" s="42" t="s">
        <v>605</v>
      </c>
      <c r="F371" s="48" t="s">
        <v>228</v>
      </c>
      <c r="G371" s="46">
        <v>1678571.43</v>
      </c>
      <c r="K371" s="39">
        <v>0</v>
      </c>
      <c r="M371" s="146"/>
    </row>
    <row r="372" spans="1:13" ht="24">
      <c r="A372" s="5">
        <v>253</v>
      </c>
      <c r="B372" s="41">
        <v>0</v>
      </c>
      <c r="C372" s="48">
        <v>2017</v>
      </c>
      <c r="D372" s="16"/>
      <c r="E372" s="42" t="s">
        <v>606</v>
      </c>
      <c r="F372" s="48" t="s">
        <v>24</v>
      </c>
      <c r="G372" s="46">
        <v>50000</v>
      </c>
      <c r="K372" s="39">
        <v>0</v>
      </c>
      <c r="M372" s="98"/>
    </row>
    <row r="373" spans="1:13" s="166" customFormat="1" ht="24">
      <c r="A373" s="191">
        <v>255</v>
      </c>
      <c r="B373" s="199" t="s">
        <v>607</v>
      </c>
      <c r="C373" s="170">
        <v>2017</v>
      </c>
      <c r="D373" s="170"/>
      <c r="E373" s="169" t="s">
        <v>608</v>
      </c>
      <c r="F373" s="170" t="s">
        <v>177</v>
      </c>
      <c r="G373" s="171">
        <v>500000</v>
      </c>
      <c r="H373" s="172">
        <v>43512</v>
      </c>
      <c r="I373" s="172">
        <v>43769</v>
      </c>
      <c r="J373" s="173">
        <v>1</v>
      </c>
      <c r="K373" s="174">
        <v>359123.07</v>
      </c>
      <c r="M373" s="190" t="s">
        <v>804</v>
      </c>
    </row>
    <row r="374" spans="1:13" s="166" customFormat="1" ht="24">
      <c r="A374" s="191">
        <v>256</v>
      </c>
      <c r="B374" s="199" t="s">
        <v>609</v>
      </c>
      <c r="C374" s="170">
        <v>2017</v>
      </c>
      <c r="D374" s="170"/>
      <c r="E374" s="169" t="s">
        <v>610</v>
      </c>
      <c r="F374" s="170" t="s">
        <v>177</v>
      </c>
      <c r="G374" s="171">
        <v>678571.43</v>
      </c>
      <c r="H374" s="172">
        <v>43753</v>
      </c>
      <c r="I374" s="172">
        <v>44043</v>
      </c>
      <c r="J374" s="173">
        <v>0.96</v>
      </c>
      <c r="K374" s="174">
        <v>24776.18</v>
      </c>
      <c r="M374" s="198" t="s">
        <v>812</v>
      </c>
    </row>
    <row r="375" spans="1:13" s="176" customFormat="1" ht="33.75" customHeight="1">
      <c r="A375" s="165">
        <v>257</v>
      </c>
      <c r="B375" s="199" t="s">
        <v>611</v>
      </c>
      <c r="C375" s="170">
        <v>2017</v>
      </c>
      <c r="D375" s="214"/>
      <c r="E375" s="169" t="s">
        <v>612</v>
      </c>
      <c r="F375" s="170" t="s">
        <v>177</v>
      </c>
      <c r="G375" s="171">
        <v>500000</v>
      </c>
      <c r="H375" s="172">
        <v>43475</v>
      </c>
      <c r="I375" s="172">
        <v>43906</v>
      </c>
      <c r="J375" s="173">
        <v>0.95</v>
      </c>
      <c r="K375" s="174">
        <v>226881.08</v>
      </c>
      <c r="L375" s="166"/>
      <c r="M375" s="190" t="s">
        <v>854</v>
      </c>
    </row>
    <row r="376" spans="1:13" s="176" customFormat="1" ht="33.75" customHeight="1">
      <c r="A376" s="165">
        <v>260</v>
      </c>
      <c r="B376" s="199" t="s">
        <v>613</v>
      </c>
      <c r="C376" s="170">
        <v>2017</v>
      </c>
      <c r="D376" s="214"/>
      <c r="E376" s="205" t="s">
        <v>614</v>
      </c>
      <c r="F376" s="170" t="s">
        <v>189</v>
      </c>
      <c r="G376" s="171">
        <v>1078571.43</v>
      </c>
      <c r="H376" s="172">
        <v>43146</v>
      </c>
      <c r="I376" s="172">
        <v>43585</v>
      </c>
      <c r="J376" s="173">
        <v>1</v>
      </c>
      <c r="K376" s="174">
        <v>1055559.54</v>
      </c>
      <c r="L376" s="166"/>
      <c r="M376" s="233" t="s">
        <v>851</v>
      </c>
    </row>
    <row r="377" spans="1:13" ht="24.75" customHeight="1">
      <c r="A377" s="5">
        <v>288</v>
      </c>
      <c r="B377" s="41">
        <v>0</v>
      </c>
      <c r="C377" s="48">
        <v>2017</v>
      </c>
      <c r="D377" s="16"/>
      <c r="E377" s="42" t="s">
        <v>615</v>
      </c>
      <c r="F377" s="48" t="s">
        <v>114</v>
      </c>
      <c r="G377" s="46">
        <v>100000</v>
      </c>
      <c r="K377" s="39">
        <v>0</v>
      </c>
      <c r="M377" s="152"/>
    </row>
    <row r="378" spans="1:13" ht="24">
      <c r="A378" s="5">
        <v>295</v>
      </c>
      <c r="B378" s="95" t="s">
        <v>616</v>
      </c>
      <c r="C378" s="48">
        <v>2017</v>
      </c>
      <c r="D378" s="16"/>
      <c r="E378" s="42" t="s">
        <v>617</v>
      </c>
      <c r="F378" s="48" t="s">
        <v>65</v>
      </c>
      <c r="G378" s="46">
        <v>220000</v>
      </c>
      <c r="H378" s="47">
        <v>43191</v>
      </c>
      <c r="I378" s="47">
        <v>43312</v>
      </c>
      <c r="J378" s="49">
        <v>1</v>
      </c>
      <c r="K378" s="39">
        <v>191064.53</v>
      </c>
      <c r="M378" s="152"/>
    </row>
    <row r="379" spans="1:13" ht="23.25" customHeight="1">
      <c r="A379" s="5">
        <v>297</v>
      </c>
      <c r="B379" s="95" t="s">
        <v>618</v>
      </c>
      <c r="C379" s="48">
        <v>2017</v>
      </c>
      <c r="D379" s="16"/>
      <c r="E379" s="42" t="s">
        <v>619</v>
      </c>
      <c r="F379" s="48" t="s">
        <v>42</v>
      </c>
      <c r="G379" s="46">
        <v>100000</v>
      </c>
      <c r="H379" s="47">
        <v>43191</v>
      </c>
      <c r="I379" s="47">
        <v>43343</v>
      </c>
      <c r="J379" s="49">
        <v>1</v>
      </c>
      <c r="K379" s="39">
        <v>95011</v>
      </c>
      <c r="M379" s="98"/>
    </row>
    <row r="380" spans="1:13" ht="20.25" customHeight="1">
      <c r="A380" s="5">
        <v>299</v>
      </c>
      <c r="B380" s="95" t="s">
        <v>620</v>
      </c>
      <c r="C380" s="48">
        <v>2017</v>
      </c>
      <c r="D380" s="16"/>
      <c r="E380" s="42" t="s">
        <v>621</v>
      </c>
      <c r="F380" s="48" t="s">
        <v>286</v>
      </c>
      <c r="G380" s="46">
        <v>170000</v>
      </c>
      <c r="H380" s="47">
        <v>43101</v>
      </c>
      <c r="I380" s="47">
        <v>43146</v>
      </c>
      <c r="J380" s="49">
        <v>1</v>
      </c>
      <c r="K380" s="39">
        <f>146018.73+1999.3</f>
        <v>148018.03</v>
      </c>
      <c r="M380" s="146"/>
    </row>
    <row r="381" spans="1:13" s="13" customFormat="1" ht="21.75" customHeight="1">
      <c r="A381" s="5">
        <v>300</v>
      </c>
      <c r="B381" s="95" t="s">
        <v>622</v>
      </c>
      <c r="C381" s="48">
        <v>2017</v>
      </c>
      <c r="D381" s="16"/>
      <c r="E381" s="42" t="s">
        <v>623</v>
      </c>
      <c r="F381" s="48" t="s">
        <v>624</v>
      </c>
      <c r="G381" s="46">
        <v>100000</v>
      </c>
      <c r="H381" s="47">
        <v>43024</v>
      </c>
      <c r="I381" s="47">
        <v>43159</v>
      </c>
      <c r="J381" s="49">
        <v>1</v>
      </c>
      <c r="K381" s="39">
        <f>88681.1+643.97</f>
        <v>89325.07</v>
      </c>
      <c r="L381" s="41"/>
      <c r="M381" s="146"/>
    </row>
    <row r="382" spans="1:13" s="187" customFormat="1" ht="24">
      <c r="A382" s="177">
        <v>302</v>
      </c>
      <c r="B382" s="231" t="s">
        <v>625</v>
      </c>
      <c r="C382" s="182">
        <v>2017</v>
      </c>
      <c r="D382" s="232"/>
      <c r="E382" s="181" t="s">
        <v>626</v>
      </c>
      <c r="F382" s="182" t="s">
        <v>205</v>
      </c>
      <c r="G382" s="183">
        <v>150000</v>
      </c>
      <c r="H382" s="184">
        <v>43723</v>
      </c>
      <c r="I382" s="184">
        <v>44090</v>
      </c>
      <c r="J382" s="185">
        <v>0.5</v>
      </c>
      <c r="K382" s="186">
        <v>70424.490000000005</v>
      </c>
      <c r="L382" s="178"/>
      <c r="M382" s="193" t="s">
        <v>627</v>
      </c>
    </row>
    <row r="383" spans="1:13" ht="24">
      <c r="A383" s="5">
        <v>305</v>
      </c>
      <c r="B383" s="95" t="s">
        <v>628</v>
      </c>
      <c r="C383" s="48">
        <v>2017</v>
      </c>
      <c r="D383" s="16"/>
      <c r="E383" s="42" t="s">
        <v>629</v>
      </c>
      <c r="F383" s="48" t="s">
        <v>44</v>
      </c>
      <c r="G383" s="46">
        <v>150000</v>
      </c>
      <c r="H383" s="47">
        <v>43191</v>
      </c>
      <c r="I383" s="47">
        <v>43343</v>
      </c>
      <c r="J383" s="49">
        <v>1</v>
      </c>
      <c r="K383" s="39">
        <v>143423.48000000001</v>
      </c>
      <c r="M383" s="98"/>
    </row>
    <row r="384" spans="1:13" s="176" customFormat="1" ht="36">
      <c r="A384" s="165">
        <v>313</v>
      </c>
      <c r="B384" s="199" t="s">
        <v>630</v>
      </c>
      <c r="C384" s="170">
        <v>2017</v>
      </c>
      <c r="D384" s="214"/>
      <c r="E384" s="169" t="s">
        <v>631</v>
      </c>
      <c r="F384" s="170" t="s">
        <v>42</v>
      </c>
      <c r="G384" s="171">
        <v>1000000</v>
      </c>
      <c r="H384" s="172">
        <v>43628</v>
      </c>
      <c r="I384" s="172">
        <v>43992</v>
      </c>
      <c r="J384" s="173">
        <v>0.8</v>
      </c>
      <c r="K384" s="174">
        <v>447997.6</v>
      </c>
      <c r="L384" s="166"/>
      <c r="M384" s="198" t="s">
        <v>850</v>
      </c>
    </row>
    <row r="385" spans="1:13" ht="24">
      <c r="A385" s="5">
        <v>316</v>
      </c>
      <c r="B385" s="110" t="s">
        <v>360</v>
      </c>
      <c r="C385" s="48">
        <v>2017</v>
      </c>
      <c r="D385" s="16"/>
      <c r="E385" s="42" t="s">
        <v>632</v>
      </c>
      <c r="G385" s="46">
        <v>2980124.07</v>
      </c>
      <c r="K385" s="39">
        <v>0</v>
      </c>
      <c r="M385" s="98"/>
    </row>
    <row r="386" spans="1:13" s="166" customFormat="1" ht="27.75" customHeight="1">
      <c r="A386" s="191">
        <v>193</v>
      </c>
      <c r="B386" s="199" t="s">
        <v>633</v>
      </c>
      <c r="C386" s="170">
        <v>2017</v>
      </c>
      <c r="D386" s="170"/>
      <c r="E386" s="169" t="s">
        <v>634</v>
      </c>
      <c r="F386" s="170" t="s">
        <v>42</v>
      </c>
      <c r="G386" s="171">
        <v>18000000</v>
      </c>
      <c r="H386" s="172">
        <v>43075</v>
      </c>
      <c r="I386" s="172">
        <v>43890</v>
      </c>
      <c r="J386" s="173">
        <v>0.98</v>
      </c>
      <c r="K386" s="174">
        <v>16778685.579999998</v>
      </c>
      <c r="M386" s="190" t="s">
        <v>849</v>
      </c>
    </row>
    <row r="387" spans="1:13" s="166" customFormat="1" ht="21.75" customHeight="1">
      <c r="A387" s="191">
        <v>194</v>
      </c>
      <c r="B387" s="166" t="s">
        <v>635</v>
      </c>
      <c r="C387" s="170">
        <v>2017</v>
      </c>
      <c r="D387" s="170"/>
      <c r="E387" s="169" t="s">
        <v>636</v>
      </c>
      <c r="F387" s="170" t="s">
        <v>82</v>
      </c>
      <c r="G387" s="171">
        <v>16000000</v>
      </c>
      <c r="H387" s="172">
        <v>42990</v>
      </c>
      <c r="I387" s="172">
        <v>43373</v>
      </c>
      <c r="J387" s="173">
        <v>1</v>
      </c>
      <c r="K387" s="174">
        <v>15993892.48</v>
      </c>
      <c r="M387" s="190" t="s">
        <v>848</v>
      </c>
    </row>
    <row r="388" spans="1:13" ht="15.75" customHeight="1">
      <c r="A388" s="5">
        <v>315</v>
      </c>
      <c r="B388" s="110" t="s">
        <v>564</v>
      </c>
      <c r="C388" s="48">
        <v>2017</v>
      </c>
      <c r="D388" s="16"/>
      <c r="E388" s="42" t="s">
        <v>77</v>
      </c>
      <c r="G388" s="46">
        <v>533460</v>
      </c>
      <c r="H388" s="47">
        <v>42886</v>
      </c>
      <c r="I388" s="48" t="s">
        <v>799</v>
      </c>
      <c r="J388" s="49">
        <v>1</v>
      </c>
      <c r="K388" s="39">
        <f>533460-17904.44</f>
        <v>515555.56</v>
      </c>
      <c r="M388" s="146"/>
    </row>
    <row r="389" spans="1:13">
      <c r="A389" s="5">
        <v>386</v>
      </c>
      <c r="C389" s="48">
        <v>2018</v>
      </c>
      <c r="D389" s="3"/>
      <c r="E389" s="108" t="s">
        <v>50</v>
      </c>
      <c r="G389" s="46">
        <v>9809031.8900000006</v>
      </c>
      <c r="K389" s="39">
        <v>0</v>
      </c>
      <c r="M389" s="98"/>
    </row>
    <row r="390" spans="1:13" s="18" customFormat="1">
      <c r="A390" s="5">
        <v>387</v>
      </c>
      <c r="B390" s="83"/>
      <c r="C390" s="48">
        <v>2018</v>
      </c>
      <c r="D390" s="16"/>
      <c r="E390" s="42" t="s">
        <v>637</v>
      </c>
      <c r="F390" s="44"/>
      <c r="G390" s="46">
        <v>1754285.71</v>
      </c>
      <c r="H390" s="102"/>
      <c r="I390" s="119"/>
      <c r="J390" s="120"/>
      <c r="K390" s="121">
        <v>0</v>
      </c>
      <c r="L390" s="83"/>
      <c r="M390" s="98"/>
    </row>
    <row r="391" spans="1:13" s="226" customFormat="1" ht="21.75" customHeight="1">
      <c r="A391" s="197">
        <v>389</v>
      </c>
      <c r="B391" s="226" t="s">
        <v>638</v>
      </c>
      <c r="C391" s="182">
        <v>2018</v>
      </c>
      <c r="D391" s="182"/>
      <c r="E391" s="181" t="s">
        <v>639</v>
      </c>
      <c r="F391" s="227"/>
      <c r="G391" s="183">
        <v>3500000</v>
      </c>
      <c r="H391" s="228">
        <v>43474</v>
      </c>
      <c r="I391" s="228">
        <v>43830</v>
      </c>
      <c r="J391" s="229">
        <v>0.85</v>
      </c>
      <c r="K391" s="230">
        <v>1445228.52</v>
      </c>
      <c r="M391" s="192" t="s">
        <v>847</v>
      </c>
    </row>
    <row r="392" spans="1:13" s="220" customFormat="1" ht="37.5" customHeight="1">
      <c r="A392" s="165">
        <v>390</v>
      </c>
      <c r="B392" s="213" t="s">
        <v>640</v>
      </c>
      <c r="C392" s="170">
        <v>2018</v>
      </c>
      <c r="D392" s="214"/>
      <c r="E392" s="205" t="s">
        <v>641</v>
      </c>
      <c r="F392" s="223" t="s">
        <v>642</v>
      </c>
      <c r="G392" s="171">
        <v>1000000</v>
      </c>
      <c r="H392" s="216">
        <v>43191</v>
      </c>
      <c r="I392" s="216">
        <v>43343</v>
      </c>
      <c r="J392" s="217">
        <v>1</v>
      </c>
      <c r="K392" s="218">
        <f>746162.76+1200</f>
        <v>747362.76</v>
      </c>
      <c r="L392" s="213"/>
      <c r="M392" s="190" t="s">
        <v>846</v>
      </c>
    </row>
    <row r="393" spans="1:13" s="220" customFormat="1" ht="36">
      <c r="A393" s="165">
        <v>391</v>
      </c>
      <c r="B393" s="213" t="s">
        <v>643</v>
      </c>
      <c r="C393" s="170">
        <v>2018</v>
      </c>
      <c r="D393" s="214"/>
      <c r="E393" s="169" t="s">
        <v>644</v>
      </c>
      <c r="F393" s="223" t="s">
        <v>42</v>
      </c>
      <c r="G393" s="171">
        <v>1000000</v>
      </c>
      <c r="H393" s="216">
        <v>43191</v>
      </c>
      <c r="I393" s="216">
        <v>43434</v>
      </c>
      <c r="J393" s="217">
        <v>1</v>
      </c>
      <c r="K393" s="218">
        <f>870445.24+1200</f>
        <v>871645.24</v>
      </c>
      <c r="L393" s="213"/>
      <c r="M393" s="198" t="s">
        <v>845</v>
      </c>
    </row>
    <row r="394" spans="1:13" s="220" customFormat="1" ht="36">
      <c r="A394" s="165">
        <v>392</v>
      </c>
      <c r="B394" s="213" t="s">
        <v>645</v>
      </c>
      <c r="C394" s="170">
        <v>2018</v>
      </c>
      <c r="D394" s="214"/>
      <c r="E394" s="169" t="s">
        <v>646</v>
      </c>
      <c r="F394" s="224" t="s">
        <v>65</v>
      </c>
      <c r="G394" s="171">
        <v>1000000</v>
      </c>
      <c r="H394" s="216">
        <v>43191</v>
      </c>
      <c r="I394" s="216">
        <v>43524</v>
      </c>
      <c r="J394" s="217">
        <v>1</v>
      </c>
      <c r="K394" s="218">
        <f>851903.96+1200</f>
        <v>853103.96</v>
      </c>
      <c r="L394" s="213"/>
      <c r="M394" s="198" t="s">
        <v>845</v>
      </c>
    </row>
    <row r="395" spans="1:13" s="220" customFormat="1" ht="36">
      <c r="A395" s="165">
        <v>393</v>
      </c>
      <c r="B395" s="213" t="s">
        <v>647</v>
      </c>
      <c r="C395" s="170">
        <v>2018</v>
      </c>
      <c r="D395" s="214"/>
      <c r="E395" s="169" t="s">
        <v>648</v>
      </c>
      <c r="F395" s="224" t="s">
        <v>65</v>
      </c>
      <c r="G395" s="171">
        <v>1000000</v>
      </c>
      <c r="H395" s="216">
        <v>43191</v>
      </c>
      <c r="I395" s="216">
        <v>43373</v>
      </c>
      <c r="J395" s="217">
        <v>1</v>
      </c>
      <c r="K395" s="218">
        <f>787342.62+1200</f>
        <v>788542.62</v>
      </c>
      <c r="L395" s="213"/>
      <c r="M395" s="198" t="s">
        <v>838</v>
      </c>
    </row>
    <row r="396" spans="1:13" s="220" customFormat="1" ht="36">
      <c r="A396" s="165">
        <v>394</v>
      </c>
      <c r="B396" s="213" t="s">
        <v>649</v>
      </c>
      <c r="C396" s="170">
        <v>2018</v>
      </c>
      <c r="D396" s="214"/>
      <c r="E396" s="169" t="s">
        <v>650</v>
      </c>
      <c r="F396" s="224" t="s">
        <v>107</v>
      </c>
      <c r="G396" s="171">
        <v>1000000</v>
      </c>
      <c r="H396" s="216">
        <v>43191</v>
      </c>
      <c r="I396" s="216">
        <v>43403</v>
      </c>
      <c r="J396" s="217">
        <v>1</v>
      </c>
      <c r="K396" s="218">
        <f>828417.41+1200</f>
        <v>829617.41</v>
      </c>
      <c r="L396" s="213"/>
      <c r="M396" s="198" t="s">
        <v>845</v>
      </c>
    </row>
    <row r="397" spans="1:13" s="220" customFormat="1" ht="36">
      <c r="A397" s="165">
        <v>395</v>
      </c>
      <c r="B397" s="213" t="s">
        <v>651</v>
      </c>
      <c r="C397" s="170">
        <v>2018</v>
      </c>
      <c r="D397" s="214"/>
      <c r="E397" s="169" t="s">
        <v>652</v>
      </c>
      <c r="F397" s="223" t="s">
        <v>177</v>
      </c>
      <c r="G397" s="171">
        <v>1000000</v>
      </c>
      <c r="H397" s="216">
        <v>43191</v>
      </c>
      <c r="I397" s="216">
        <v>43677</v>
      </c>
      <c r="J397" s="217">
        <v>1</v>
      </c>
      <c r="K397" s="218">
        <v>852445.15</v>
      </c>
      <c r="L397" s="213"/>
      <c r="M397" s="198" t="s">
        <v>844</v>
      </c>
    </row>
    <row r="398" spans="1:13" s="220" customFormat="1" ht="24">
      <c r="A398" s="165">
        <v>396</v>
      </c>
      <c r="B398" s="213" t="s">
        <v>653</v>
      </c>
      <c r="C398" s="170">
        <v>2018</v>
      </c>
      <c r="D398" s="214"/>
      <c r="E398" s="169" t="s">
        <v>654</v>
      </c>
      <c r="F398" s="223" t="s">
        <v>177</v>
      </c>
      <c r="G398" s="171">
        <v>1000000</v>
      </c>
      <c r="H398" s="216">
        <v>43191</v>
      </c>
      <c r="I398" s="216">
        <v>43585</v>
      </c>
      <c r="J398" s="217">
        <v>1</v>
      </c>
      <c r="K398" s="218">
        <v>954259.8</v>
      </c>
      <c r="L398" s="213"/>
      <c r="M398" s="198" t="s">
        <v>843</v>
      </c>
    </row>
    <row r="399" spans="1:13" s="220" customFormat="1" ht="36">
      <c r="A399" s="165">
        <v>397</v>
      </c>
      <c r="B399" s="213" t="s">
        <v>655</v>
      </c>
      <c r="C399" s="170">
        <v>2018</v>
      </c>
      <c r="D399" s="214"/>
      <c r="E399" s="169" t="s">
        <v>656</v>
      </c>
      <c r="F399" s="223" t="s">
        <v>218</v>
      </c>
      <c r="G399" s="171">
        <v>1000000</v>
      </c>
      <c r="H399" s="216">
        <v>43191</v>
      </c>
      <c r="I399" s="216">
        <v>43646</v>
      </c>
      <c r="J399" s="217">
        <v>1</v>
      </c>
      <c r="K399" s="218">
        <v>929512.72</v>
      </c>
      <c r="L399" s="213"/>
      <c r="M399" s="198" t="s">
        <v>834</v>
      </c>
    </row>
    <row r="400" spans="1:13" s="220" customFormat="1" ht="36">
      <c r="A400" s="165">
        <v>398</v>
      </c>
      <c r="B400" s="213" t="s">
        <v>657</v>
      </c>
      <c r="C400" s="170">
        <v>2018</v>
      </c>
      <c r="D400" s="214"/>
      <c r="E400" s="169" t="s">
        <v>658</v>
      </c>
      <c r="F400" s="223" t="s">
        <v>177</v>
      </c>
      <c r="G400" s="171">
        <v>1000000</v>
      </c>
      <c r="H400" s="216">
        <v>43191</v>
      </c>
      <c r="I400" s="216">
        <v>43373</v>
      </c>
      <c r="J400" s="217">
        <v>1</v>
      </c>
      <c r="K400" s="218">
        <f>760523.42+1200</f>
        <v>761723.42</v>
      </c>
      <c r="L400" s="213"/>
      <c r="M400" s="198" t="s">
        <v>838</v>
      </c>
    </row>
    <row r="401" spans="1:13" s="18" customFormat="1" ht="26.25" customHeight="1">
      <c r="A401" s="5">
        <v>399</v>
      </c>
      <c r="B401" s="83" t="s">
        <v>659</v>
      </c>
      <c r="C401" s="48">
        <v>2018</v>
      </c>
      <c r="D401" s="16"/>
      <c r="E401" s="42" t="s">
        <v>660</v>
      </c>
      <c r="F401" s="134" t="s">
        <v>47</v>
      </c>
      <c r="G401" s="46">
        <v>2000000</v>
      </c>
      <c r="H401" s="124">
        <v>43147</v>
      </c>
      <c r="I401" s="124">
        <v>43343</v>
      </c>
      <c r="J401" s="120">
        <v>1</v>
      </c>
      <c r="K401" s="121">
        <v>1714331.49</v>
      </c>
      <c r="L401" s="83"/>
      <c r="M401" s="98"/>
    </row>
    <row r="402" spans="1:13" s="220" customFormat="1" ht="27" customHeight="1">
      <c r="A402" s="165">
        <v>400</v>
      </c>
      <c r="B402" s="213" t="s">
        <v>661</v>
      </c>
      <c r="C402" s="170">
        <v>2018</v>
      </c>
      <c r="D402" s="214"/>
      <c r="E402" s="169" t="s">
        <v>662</v>
      </c>
      <c r="F402" s="224" t="s">
        <v>22</v>
      </c>
      <c r="G402" s="171">
        <v>5500000</v>
      </c>
      <c r="H402" s="216">
        <v>43191</v>
      </c>
      <c r="I402" s="216">
        <v>43677</v>
      </c>
      <c r="J402" s="217">
        <v>1</v>
      </c>
      <c r="K402" s="218">
        <v>4539005.09</v>
      </c>
      <c r="L402" s="213"/>
      <c r="M402" s="198" t="s">
        <v>842</v>
      </c>
    </row>
    <row r="403" spans="1:13" s="220" customFormat="1" ht="37.5" customHeight="1">
      <c r="A403" s="165">
        <v>401</v>
      </c>
      <c r="B403" s="213" t="s">
        <v>663</v>
      </c>
      <c r="C403" s="170">
        <v>2018</v>
      </c>
      <c r="D403" s="214"/>
      <c r="E403" s="169" t="s">
        <v>664</v>
      </c>
      <c r="F403" s="224" t="s">
        <v>22</v>
      </c>
      <c r="G403" s="171">
        <v>5872000</v>
      </c>
      <c r="H403" s="216">
        <v>43191</v>
      </c>
      <c r="I403" s="216">
        <v>43646</v>
      </c>
      <c r="J403" s="217">
        <v>1</v>
      </c>
      <c r="K403" s="218">
        <v>5221497.0999999996</v>
      </c>
      <c r="L403" s="213"/>
      <c r="M403" s="198" t="s">
        <v>841</v>
      </c>
    </row>
    <row r="404" spans="1:13" s="220" customFormat="1" ht="26.25" customHeight="1">
      <c r="A404" s="165">
        <v>402</v>
      </c>
      <c r="B404" s="213" t="s">
        <v>665</v>
      </c>
      <c r="C404" s="170">
        <v>2018</v>
      </c>
      <c r="D404" s="214"/>
      <c r="E404" s="169" t="s">
        <v>666</v>
      </c>
      <c r="F404" s="224" t="s">
        <v>22</v>
      </c>
      <c r="G404" s="171">
        <v>5500000</v>
      </c>
      <c r="H404" s="216">
        <v>43191</v>
      </c>
      <c r="I404" s="216">
        <v>43616</v>
      </c>
      <c r="J404" s="217">
        <v>1</v>
      </c>
      <c r="K404" s="218">
        <v>4539901.3499999996</v>
      </c>
      <c r="L404" s="213"/>
      <c r="M404" s="198" t="s">
        <v>840</v>
      </c>
    </row>
    <row r="405" spans="1:13" s="83" customFormat="1" ht="24">
      <c r="A405" s="43">
        <v>403</v>
      </c>
      <c r="B405" s="83" t="s">
        <v>667</v>
      </c>
      <c r="C405" s="48">
        <v>2018</v>
      </c>
      <c r="D405" s="48"/>
      <c r="E405" s="42" t="s">
        <v>668</v>
      </c>
      <c r="F405" s="106" t="s">
        <v>22</v>
      </c>
      <c r="G405" s="46">
        <v>28340000</v>
      </c>
      <c r="H405" s="124">
        <v>43614</v>
      </c>
      <c r="I405" s="102">
        <v>43716</v>
      </c>
      <c r="J405" s="120">
        <v>1</v>
      </c>
      <c r="K405" s="121">
        <v>28213392.75</v>
      </c>
      <c r="M405" s="146"/>
    </row>
    <row r="406" spans="1:13" s="213" customFormat="1" ht="36">
      <c r="A406" s="191">
        <v>404</v>
      </c>
      <c r="B406" s="213" t="s">
        <v>669</v>
      </c>
      <c r="C406" s="170">
        <v>2018</v>
      </c>
      <c r="D406" s="170"/>
      <c r="E406" s="169" t="s">
        <v>670</v>
      </c>
      <c r="F406" s="223" t="s">
        <v>279</v>
      </c>
      <c r="G406" s="171">
        <v>10500000</v>
      </c>
      <c r="H406" s="216">
        <v>43108</v>
      </c>
      <c r="I406" s="216">
        <v>43708</v>
      </c>
      <c r="J406" s="217">
        <v>0.99</v>
      </c>
      <c r="K406" s="218">
        <v>7285218.1299999999</v>
      </c>
      <c r="M406" s="190" t="s">
        <v>839</v>
      </c>
    </row>
    <row r="407" spans="1:13" s="18" customFormat="1" ht="24">
      <c r="A407" s="5">
        <v>405</v>
      </c>
      <c r="B407" s="83" t="s">
        <v>671</v>
      </c>
      <c r="C407" s="48">
        <v>2018</v>
      </c>
      <c r="D407" s="16"/>
      <c r="E407" s="42" t="s">
        <v>672</v>
      </c>
      <c r="F407" s="97" t="s">
        <v>65</v>
      </c>
      <c r="G407" s="46">
        <v>300000</v>
      </c>
      <c r="H407" s="124">
        <v>43191</v>
      </c>
      <c r="I407" s="124">
        <v>43312</v>
      </c>
      <c r="J407" s="120">
        <v>1</v>
      </c>
      <c r="K407" s="121">
        <f>173965.88+1650</f>
        <v>175615.88</v>
      </c>
      <c r="L407" s="83"/>
      <c r="M407" s="146"/>
    </row>
    <row r="408" spans="1:13" s="220" customFormat="1" ht="36">
      <c r="A408" s="165">
        <v>406</v>
      </c>
      <c r="B408" s="213" t="s">
        <v>673</v>
      </c>
      <c r="C408" s="170">
        <v>2018</v>
      </c>
      <c r="D408" s="214"/>
      <c r="E408" s="169" t="s">
        <v>674</v>
      </c>
      <c r="F408" s="170" t="s">
        <v>22</v>
      </c>
      <c r="G408" s="171">
        <v>1000000</v>
      </c>
      <c r="H408" s="216">
        <v>43191</v>
      </c>
      <c r="I408" s="216">
        <v>43373</v>
      </c>
      <c r="J408" s="217">
        <v>1</v>
      </c>
      <c r="K408" s="218">
        <v>703131.2</v>
      </c>
      <c r="L408" s="213"/>
      <c r="M408" s="198" t="s">
        <v>838</v>
      </c>
    </row>
    <row r="409" spans="1:13" s="18" customFormat="1" ht="24">
      <c r="A409" s="5">
        <v>407</v>
      </c>
      <c r="B409" s="83" t="s">
        <v>675</v>
      </c>
      <c r="C409" s="48">
        <v>2018</v>
      </c>
      <c r="D409" s="16"/>
      <c r="E409" s="42" t="s">
        <v>676</v>
      </c>
      <c r="F409" s="97" t="s">
        <v>42</v>
      </c>
      <c r="G409" s="46">
        <v>850000</v>
      </c>
      <c r="H409" s="124">
        <v>43191</v>
      </c>
      <c r="I409" s="124">
        <v>43373</v>
      </c>
      <c r="J409" s="120">
        <v>1</v>
      </c>
      <c r="K409" s="121">
        <v>653409.03</v>
      </c>
      <c r="L409" s="83"/>
      <c r="M409" s="98"/>
    </row>
    <row r="410" spans="1:13" s="220" customFormat="1" ht="24">
      <c r="A410" s="165">
        <v>408</v>
      </c>
      <c r="B410" s="213" t="s">
        <v>677</v>
      </c>
      <c r="C410" s="170">
        <v>2018</v>
      </c>
      <c r="D410" s="214"/>
      <c r="E410" s="169" t="s">
        <v>678</v>
      </c>
      <c r="F410" s="223" t="s">
        <v>82</v>
      </c>
      <c r="G410" s="171">
        <v>600000</v>
      </c>
      <c r="H410" s="216">
        <v>43191</v>
      </c>
      <c r="I410" s="216">
        <v>43646</v>
      </c>
      <c r="J410" s="217">
        <v>1</v>
      </c>
      <c r="K410" s="225">
        <v>520886.82</v>
      </c>
      <c r="L410" s="213"/>
      <c r="M410" s="198" t="s">
        <v>837</v>
      </c>
    </row>
    <row r="411" spans="1:13" s="220" customFormat="1" ht="36.75" customHeight="1">
      <c r="A411" s="165">
        <v>409</v>
      </c>
      <c r="B411" s="213" t="s">
        <v>679</v>
      </c>
      <c r="C411" s="170">
        <v>2018</v>
      </c>
      <c r="D411" s="214"/>
      <c r="E411" s="169" t="s">
        <v>680</v>
      </c>
      <c r="F411" s="223" t="s">
        <v>82</v>
      </c>
      <c r="G411" s="171">
        <v>500000</v>
      </c>
      <c r="H411" s="216">
        <v>43191</v>
      </c>
      <c r="I411" s="216">
        <v>43389</v>
      </c>
      <c r="J411" s="217">
        <v>1</v>
      </c>
      <c r="K411" s="218">
        <v>394052.4</v>
      </c>
      <c r="L411" s="213"/>
      <c r="M411" s="198" t="s">
        <v>836</v>
      </c>
    </row>
    <row r="412" spans="1:13" s="220" customFormat="1" ht="39" customHeight="1">
      <c r="A412" s="165">
        <v>410</v>
      </c>
      <c r="B412" s="213" t="s">
        <v>681</v>
      </c>
      <c r="C412" s="170">
        <v>2018</v>
      </c>
      <c r="D412" s="214"/>
      <c r="E412" s="169" t="s">
        <v>682</v>
      </c>
      <c r="F412" s="224" t="s">
        <v>22</v>
      </c>
      <c r="G412" s="171">
        <v>500000</v>
      </c>
      <c r="H412" s="216">
        <v>43191</v>
      </c>
      <c r="I412" s="216">
        <v>43343</v>
      </c>
      <c r="J412" s="217">
        <v>1</v>
      </c>
      <c r="K412" s="218">
        <v>394562.39</v>
      </c>
      <c r="L412" s="213"/>
      <c r="M412" s="198" t="s">
        <v>835</v>
      </c>
    </row>
    <row r="413" spans="1:13" s="83" customFormat="1" ht="24.75" customHeight="1">
      <c r="A413" s="43">
        <v>411</v>
      </c>
      <c r="B413" s="83" t="s">
        <v>683</v>
      </c>
      <c r="C413" s="48">
        <v>2018</v>
      </c>
      <c r="D413" s="48"/>
      <c r="E413" s="42" t="s">
        <v>684</v>
      </c>
      <c r="F413" s="134" t="s">
        <v>218</v>
      </c>
      <c r="G413" s="46">
        <v>500000</v>
      </c>
      <c r="H413" s="124">
        <v>43191</v>
      </c>
      <c r="I413" s="124">
        <v>43906</v>
      </c>
      <c r="J413" s="120">
        <v>0.92500000000000004</v>
      </c>
      <c r="K413" s="121">
        <v>266044</v>
      </c>
      <c r="M413" s="98" t="s">
        <v>781</v>
      </c>
    </row>
    <row r="414" spans="1:13" s="220" customFormat="1" ht="52.5" customHeight="1">
      <c r="A414" s="165">
        <v>412</v>
      </c>
      <c r="B414" s="213" t="s">
        <v>685</v>
      </c>
      <c r="C414" s="170">
        <v>2018</v>
      </c>
      <c r="D414" s="214"/>
      <c r="E414" s="169" t="s">
        <v>686</v>
      </c>
      <c r="F414" s="223" t="s">
        <v>218</v>
      </c>
      <c r="G414" s="171">
        <v>600000</v>
      </c>
      <c r="H414" s="216">
        <v>43374</v>
      </c>
      <c r="I414" s="216">
        <v>43555</v>
      </c>
      <c r="J414" s="217">
        <v>1</v>
      </c>
      <c r="K414" s="218">
        <v>514849.54</v>
      </c>
      <c r="L414" s="213"/>
      <c r="M414" s="198" t="s">
        <v>833</v>
      </c>
    </row>
    <row r="415" spans="1:13" s="220" customFormat="1" ht="41.25" customHeight="1">
      <c r="A415" s="165">
        <v>413</v>
      </c>
      <c r="B415" s="213" t="s">
        <v>687</v>
      </c>
      <c r="C415" s="170">
        <v>2018</v>
      </c>
      <c r="D415" s="214"/>
      <c r="E415" s="169" t="s">
        <v>688</v>
      </c>
      <c r="F415" s="223" t="s">
        <v>286</v>
      </c>
      <c r="G415" s="171">
        <v>500000</v>
      </c>
      <c r="H415" s="216">
        <v>43267</v>
      </c>
      <c r="I415" s="216">
        <v>43434</v>
      </c>
      <c r="J415" s="217">
        <v>1</v>
      </c>
      <c r="K415" s="218">
        <v>428565.85</v>
      </c>
      <c r="L415" s="213"/>
      <c r="M415" s="198" t="s">
        <v>832</v>
      </c>
    </row>
    <row r="416" spans="1:13" s="213" customFormat="1" ht="47.25" customHeight="1">
      <c r="A416" s="191">
        <v>414</v>
      </c>
      <c r="B416" s="213" t="s">
        <v>689</v>
      </c>
      <c r="C416" s="170">
        <v>2018</v>
      </c>
      <c r="D416" s="170"/>
      <c r="E416" s="169" t="s">
        <v>690</v>
      </c>
      <c r="F416" s="171" t="s">
        <v>414</v>
      </c>
      <c r="G416" s="171">
        <v>839286.43</v>
      </c>
      <c r="H416" s="216">
        <v>43525</v>
      </c>
      <c r="I416" s="216">
        <v>44196</v>
      </c>
      <c r="J416" s="217">
        <v>0.2</v>
      </c>
      <c r="K416" s="218">
        <v>216510.55</v>
      </c>
      <c r="M416" s="198" t="s">
        <v>831</v>
      </c>
    </row>
    <row r="417" spans="1:13" s="213" customFormat="1" ht="36">
      <c r="A417" s="191">
        <v>415</v>
      </c>
      <c r="B417" s="213" t="s">
        <v>691</v>
      </c>
      <c r="C417" s="170">
        <v>2018</v>
      </c>
      <c r="D417" s="170"/>
      <c r="E417" s="169" t="s">
        <v>692</v>
      </c>
      <c r="F417" s="171" t="s">
        <v>414</v>
      </c>
      <c r="G417" s="171">
        <v>839285</v>
      </c>
      <c r="H417" s="216">
        <v>43469</v>
      </c>
      <c r="I417" s="216">
        <v>43830</v>
      </c>
      <c r="J417" s="222">
        <v>0.97499999999999998</v>
      </c>
      <c r="K417" s="218">
        <v>442836.94</v>
      </c>
      <c r="M417" s="190" t="s">
        <v>830</v>
      </c>
    </row>
    <row r="418" spans="1:13" s="18" customFormat="1" ht="12" customHeight="1">
      <c r="A418" s="5">
        <v>416</v>
      </c>
      <c r="B418" s="83" t="s">
        <v>693</v>
      </c>
      <c r="C418" s="48">
        <v>2018</v>
      </c>
      <c r="D418" s="16"/>
      <c r="E418" s="42" t="s">
        <v>793</v>
      </c>
      <c r="F418" s="46" t="s">
        <v>439</v>
      </c>
      <c r="G418" s="46">
        <v>1078571.43</v>
      </c>
      <c r="H418" s="102"/>
      <c r="I418" s="102"/>
      <c r="J418" s="120"/>
      <c r="K418" s="121">
        <v>134866.57</v>
      </c>
      <c r="L418" s="83"/>
      <c r="M418" s="146"/>
    </row>
    <row r="419" spans="1:13" s="18" customFormat="1" ht="24">
      <c r="A419" s="5">
        <v>418</v>
      </c>
      <c r="B419" s="83" t="s">
        <v>694</v>
      </c>
      <c r="C419" s="48">
        <v>2018</v>
      </c>
      <c r="D419" s="16"/>
      <c r="E419" s="42" t="s">
        <v>695</v>
      </c>
      <c r="F419" s="122" t="s">
        <v>82</v>
      </c>
      <c r="G419" s="46">
        <v>578571.43000000005</v>
      </c>
      <c r="H419" s="124">
        <v>43267</v>
      </c>
      <c r="I419" s="124">
        <v>43708</v>
      </c>
      <c r="J419" s="120">
        <v>1</v>
      </c>
      <c r="K419" s="121">
        <f>495318.65+2500</f>
        <v>497818.65</v>
      </c>
      <c r="L419" s="83"/>
      <c r="M419" s="98"/>
    </row>
    <row r="420" spans="1:13" s="18" customFormat="1" ht="12" customHeight="1">
      <c r="A420" s="5">
        <v>420</v>
      </c>
      <c r="B420" s="83">
        <v>0</v>
      </c>
      <c r="C420" s="48">
        <v>2018</v>
      </c>
      <c r="D420" s="16"/>
      <c r="E420" s="42" t="s">
        <v>696</v>
      </c>
      <c r="F420" s="46" t="s">
        <v>22</v>
      </c>
      <c r="G420" s="46"/>
      <c r="H420" s="102"/>
      <c r="I420" s="119"/>
      <c r="J420" s="120"/>
      <c r="K420" s="121"/>
      <c r="L420" s="83"/>
      <c r="M420" s="98"/>
    </row>
    <row r="421" spans="1:13" s="220" customFormat="1" ht="19.5" customHeight="1">
      <c r="A421" s="165">
        <v>421</v>
      </c>
      <c r="B421" s="213" t="s">
        <v>697</v>
      </c>
      <c r="C421" s="170">
        <v>2018</v>
      </c>
      <c r="D421" s="214"/>
      <c r="E421" s="169" t="s">
        <v>698</v>
      </c>
      <c r="F421" s="171" t="s">
        <v>699</v>
      </c>
      <c r="G421" s="171">
        <v>800000</v>
      </c>
      <c r="H421" s="216">
        <v>43252</v>
      </c>
      <c r="I421" s="216">
        <v>43951</v>
      </c>
      <c r="J421" s="217">
        <v>0.74</v>
      </c>
      <c r="K421" s="218">
        <v>593670.44999999995</v>
      </c>
      <c r="L421" s="213"/>
      <c r="M421" s="198" t="s">
        <v>829</v>
      </c>
    </row>
    <row r="422" spans="1:13" s="220" customFormat="1" ht="20.25" customHeight="1">
      <c r="A422" s="165">
        <v>422</v>
      </c>
      <c r="B422" s="213" t="s">
        <v>700</v>
      </c>
      <c r="C422" s="170">
        <v>2018</v>
      </c>
      <c r="D422" s="214"/>
      <c r="E422" s="169" t="s">
        <v>701</v>
      </c>
      <c r="F422" s="171" t="s">
        <v>17</v>
      </c>
      <c r="G422" s="171">
        <v>800000</v>
      </c>
      <c r="H422" s="216">
        <v>43252</v>
      </c>
      <c r="I422" s="216">
        <v>43951</v>
      </c>
      <c r="J422" s="217">
        <v>0.37</v>
      </c>
      <c r="K422" s="218">
        <v>299129.89</v>
      </c>
      <c r="L422" s="213"/>
      <c r="M422" s="198" t="s">
        <v>829</v>
      </c>
    </row>
    <row r="423" spans="1:13" s="220" customFormat="1" ht="23.25" customHeight="1">
      <c r="A423" s="165">
        <v>423</v>
      </c>
      <c r="B423" s="213" t="s">
        <v>702</v>
      </c>
      <c r="C423" s="170">
        <v>2018</v>
      </c>
      <c r="D423" s="214"/>
      <c r="E423" s="169" t="s">
        <v>703</v>
      </c>
      <c r="F423" s="171" t="s">
        <v>267</v>
      </c>
      <c r="G423" s="171">
        <v>800000</v>
      </c>
      <c r="H423" s="216">
        <v>43252</v>
      </c>
      <c r="I423" s="216">
        <v>43951</v>
      </c>
      <c r="J423" s="217">
        <v>0.54</v>
      </c>
      <c r="K423" s="218">
        <v>438996.33</v>
      </c>
      <c r="L423" s="213"/>
      <c r="M423" s="198" t="s">
        <v>829</v>
      </c>
    </row>
    <row r="424" spans="1:13" s="83" customFormat="1" ht="24">
      <c r="A424" s="43">
        <v>424</v>
      </c>
      <c r="B424" s="83" t="s">
        <v>704</v>
      </c>
      <c r="C424" s="48">
        <v>2018</v>
      </c>
      <c r="D424" s="48"/>
      <c r="E424" s="42" t="s">
        <v>705</v>
      </c>
      <c r="F424" s="122" t="s">
        <v>17</v>
      </c>
      <c r="G424" s="46">
        <v>915000</v>
      </c>
      <c r="H424" s="124">
        <v>43525</v>
      </c>
      <c r="I424" s="124">
        <v>43900</v>
      </c>
      <c r="J424" s="120">
        <v>0.95</v>
      </c>
      <c r="K424" s="121">
        <v>773915.66</v>
      </c>
      <c r="M424" s="146"/>
    </row>
    <row r="425" spans="1:13" s="18" customFormat="1" ht="24">
      <c r="A425" s="5">
        <v>435</v>
      </c>
      <c r="B425" s="83">
        <v>0</v>
      </c>
      <c r="C425" s="48">
        <v>2018</v>
      </c>
      <c r="D425" s="16"/>
      <c r="E425" s="42" t="s">
        <v>706</v>
      </c>
      <c r="F425" s="46" t="s">
        <v>22</v>
      </c>
      <c r="G425" s="46">
        <v>1000000</v>
      </c>
      <c r="H425" s="102"/>
      <c r="I425" s="102"/>
      <c r="J425" s="120"/>
      <c r="K425" s="121">
        <v>0</v>
      </c>
      <c r="L425" s="83"/>
      <c r="M425" s="146"/>
    </row>
    <row r="426" spans="1:13" s="20" customFormat="1" ht="24">
      <c r="A426" s="5">
        <v>436</v>
      </c>
      <c r="B426" s="135" t="s">
        <v>707</v>
      </c>
      <c r="C426" s="48">
        <v>2018</v>
      </c>
      <c r="D426" s="16"/>
      <c r="E426" s="42" t="s">
        <v>708</v>
      </c>
      <c r="F426" s="134" t="s">
        <v>27</v>
      </c>
      <c r="G426" s="122">
        <v>500000</v>
      </c>
      <c r="H426" s="130">
        <v>43389</v>
      </c>
      <c r="I426" s="130">
        <v>43677</v>
      </c>
      <c r="J426" s="136">
        <v>1</v>
      </c>
      <c r="K426" s="137">
        <v>419375.96</v>
      </c>
      <c r="L426" s="135"/>
      <c r="M426" s="98"/>
    </row>
    <row r="427" spans="1:13" s="18" customFormat="1" ht="24">
      <c r="A427" s="5">
        <v>437</v>
      </c>
      <c r="B427" s="83"/>
      <c r="C427" s="48">
        <v>2018</v>
      </c>
      <c r="D427" s="16"/>
      <c r="E427" s="42" t="s">
        <v>709</v>
      </c>
      <c r="F427" s="106"/>
      <c r="G427" s="46"/>
      <c r="H427" s="102"/>
      <c r="I427" s="119"/>
      <c r="J427" s="120"/>
      <c r="K427" s="121"/>
      <c r="L427" s="83"/>
      <c r="M427" s="98"/>
    </row>
    <row r="428" spans="1:13" s="18" customFormat="1">
      <c r="A428" s="5">
        <v>438</v>
      </c>
      <c r="B428" s="83" t="s">
        <v>710</v>
      </c>
      <c r="C428" s="48">
        <v>2018</v>
      </c>
      <c r="D428" s="16"/>
      <c r="E428" s="42" t="s">
        <v>711</v>
      </c>
      <c r="F428" s="46" t="s">
        <v>107</v>
      </c>
      <c r="G428" s="46">
        <v>250000</v>
      </c>
      <c r="H428" s="124">
        <v>43374</v>
      </c>
      <c r="I428" s="124">
        <v>43434</v>
      </c>
      <c r="J428" s="120">
        <v>1</v>
      </c>
      <c r="K428" s="121">
        <v>193602.58</v>
      </c>
      <c r="L428" s="83"/>
      <c r="M428" s="98"/>
    </row>
    <row r="429" spans="1:13" s="18" customFormat="1">
      <c r="A429" s="5">
        <v>439</v>
      </c>
      <c r="B429" s="83" t="s">
        <v>712</v>
      </c>
      <c r="C429" s="48">
        <v>2018</v>
      </c>
      <c r="D429" s="16"/>
      <c r="E429" s="42" t="s">
        <v>713</v>
      </c>
      <c r="F429" s="46" t="s">
        <v>177</v>
      </c>
      <c r="G429" s="46">
        <v>250000</v>
      </c>
      <c r="H429" s="124">
        <v>43389</v>
      </c>
      <c r="I429" s="124">
        <v>43616</v>
      </c>
      <c r="J429" s="120">
        <v>1</v>
      </c>
      <c r="K429" s="121">
        <v>190464.82</v>
      </c>
      <c r="L429" s="83"/>
      <c r="M429" s="98"/>
    </row>
    <row r="430" spans="1:13" s="18" customFormat="1">
      <c r="A430" s="5">
        <v>440</v>
      </c>
      <c r="B430" s="83" t="s">
        <v>714</v>
      </c>
      <c r="C430" s="48">
        <v>2018</v>
      </c>
      <c r="D430" s="16"/>
      <c r="E430" s="42" t="s">
        <v>715</v>
      </c>
      <c r="F430" s="46" t="s">
        <v>439</v>
      </c>
      <c r="G430" s="46">
        <v>250000</v>
      </c>
      <c r="H430" s="124">
        <v>43389</v>
      </c>
      <c r="I430" s="124">
        <v>43646</v>
      </c>
      <c r="J430" s="120">
        <v>1</v>
      </c>
      <c r="K430" s="121">
        <v>189960.28</v>
      </c>
      <c r="L430" s="83"/>
      <c r="M430" s="98"/>
    </row>
    <row r="431" spans="1:13" s="18" customFormat="1">
      <c r="A431" s="5">
        <v>441</v>
      </c>
      <c r="B431" s="83" t="s">
        <v>716</v>
      </c>
      <c r="C431" s="48">
        <v>2018</v>
      </c>
      <c r="D431" s="16"/>
      <c r="E431" s="42" t="s">
        <v>717</v>
      </c>
      <c r="F431" s="46" t="s">
        <v>208</v>
      </c>
      <c r="G431" s="46">
        <v>250000</v>
      </c>
      <c r="H431" s="124">
        <v>43389</v>
      </c>
      <c r="I431" s="124">
        <v>43982</v>
      </c>
      <c r="J431" s="120">
        <v>0.6</v>
      </c>
      <c r="K431" s="121">
        <v>158504.74</v>
      </c>
      <c r="L431" s="83"/>
      <c r="M431" s="98"/>
    </row>
    <row r="432" spans="1:13" s="18" customFormat="1">
      <c r="A432" s="5">
        <v>442</v>
      </c>
      <c r="B432" s="83" t="s">
        <v>718</v>
      </c>
      <c r="C432" s="48">
        <v>2018</v>
      </c>
      <c r="D432" s="16"/>
      <c r="E432" s="42" t="s">
        <v>719</v>
      </c>
      <c r="F432" s="46" t="s">
        <v>279</v>
      </c>
      <c r="G432" s="46">
        <v>250000</v>
      </c>
      <c r="H432" s="124">
        <v>43389</v>
      </c>
      <c r="I432" s="124">
        <v>43982</v>
      </c>
      <c r="J432" s="120">
        <v>0.73</v>
      </c>
      <c r="K432" s="121">
        <v>183871.5</v>
      </c>
      <c r="L432" s="83"/>
      <c r="M432" s="98"/>
    </row>
    <row r="433" spans="1:13" s="83" customFormat="1" ht="24">
      <c r="A433" s="43">
        <v>456</v>
      </c>
      <c r="B433" s="83" t="s">
        <v>720</v>
      </c>
      <c r="C433" s="48">
        <v>2018</v>
      </c>
      <c r="D433" s="48"/>
      <c r="E433" s="42" t="s">
        <v>721</v>
      </c>
      <c r="F433" s="46" t="s">
        <v>96</v>
      </c>
      <c r="G433" s="46">
        <v>2500000</v>
      </c>
      <c r="H433" s="124">
        <v>43556</v>
      </c>
      <c r="I433" s="124">
        <v>43830</v>
      </c>
      <c r="J433" s="120">
        <v>0.8</v>
      </c>
      <c r="K433" s="121">
        <v>1940773.71</v>
      </c>
      <c r="M433" s="146"/>
    </row>
    <row r="434" spans="1:13" s="220" customFormat="1" ht="24">
      <c r="A434" s="165">
        <v>458</v>
      </c>
      <c r="B434" s="213" t="s">
        <v>722</v>
      </c>
      <c r="C434" s="170">
        <v>2018</v>
      </c>
      <c r="D434" s="214"/>
      <c r="E434" s="169" t="s">
        <v>723</v>
      </c>
      <c r="F434" s="171" t="s">
        <v>82</v>
      </c>
      <c r="G434" s="171">
        <v>520000</v>
      </c>
      <c r="H434" s="216">
        <v>43373</v>
      </c>
      <c r="I434" s="216">
        <v>43921</v>
      </c>
      <c r="J434" s="217">
        <v>0.69</v>
      </c>
      <c r="K434" s="218">
        <v>360902.67</v>
      </c>
      <c r="L434" s="213"/>
      <c r="M434" s="190" t="s">
        <v>822</v>
      </c>
    </row>
    <row r="435" spans="1:13" s="220" customFormat="1" ht="24">
      <c r="A435" s="165">
        <v>459</v>
      </c>
      <c r="B435" s="213" t="s">
        <v>724</v>
      </c>
      <c r="C435" s="170">
        <v>2018</v>
      </c>
      <c r="D435" s="214"/>
      <c r="E435" s="169" t="s">
        <v>725</v>
      </c>
      <c r="F435" s="171" t="s">
        <v>208</v>
      </c>
      <c r="G435" s="171">
        <v>290000</v>
      </c>
      <c r="H435" s="216">
        <v>43373</v>
      </c>
      <c r="I435" s="216">
        <v>43921</v>
      </c>
      <c r="J435" s="217">
        <v>0.78</v>
      </c>
      <c r="K435" s="218">
        <v>227443.68</v>
      </c>
      <c r="L435" s="213"/>
      <c r="M435" s="198" t="s">
        <v>828</v>
      </c>
    </row>
    <row r="436" spans="1:13" s="18" customFormat="1">
      <c r="A436" s="5">
        <v>461</v>
      </c>
      <c r="B436" s="83" t="s">
        <v>360</v>
      </c>
      <c r="C436" s="48">
        <v>2018</v>
      </c>
      <c r="D436" s="16"/>
      <c r="E436" s="42" t="s">
        <v>726</v>
      </c>
      <c r="F436" s="46" t="s">
        <v>22</v>
      </c>
      <c r="G436" s="46">
        <v>1600000</v>
      </c>
      <c r="H436" s="102"/>
      <c r="I436" s="102"/>
      <c r="J436" s="120"/>
      <c r="K436" s="121">
        <v>0</v>
      </c>
      <c r="L436" s="83"/>
      <c r="M436" s="98"/>
    </row>
    <row r="437" spans="1:13" s="18" customFormat="1" ht="24">
      <c r="A437" s="5">
        <v>462</v>
      </c>
      <c r="B437" s="83"/>
      <c r="C437" s="48">
        <v>2018</v>
      </c>
      <c r="D437" s="16"/>
      <c r="E437" s="42" t="s">
        <v>727</v>
      </c>
      <c r="F437" s="46" t="s">
        <v>177</v>
      </c>
      <c r="G437" s="46">
        <v>1678571.43</v>
      </c>
      <c r="H437" s="102"/>
      <c r="I437" s="102"/>
      <c r="J437" s="120"/>
      <c r="K437" s="121">
        <v>0</v>
      </c>
      <c r="L437" s="83"/>
      <c r="M437" s="98"/>
    </row>
    <row r="438" spans="1:13" s="18" customFormat="1" ht="24">
      <c r="A438" s="5">
        <v>464</v>
      </c>
      <c r="B438" s="83" t="s">
        <v>728</v>
      </c>
      <c r="C438" s="48">
        <v>2018</v>
      </c>
      <c r="D438" s="16"/>
      <c r="E438" s="42" t="s">
        <v>729</v>
      </c>
      <c r="F438" s="46" t="s">
        <v>65</v>
      </c>
      <c r="G438" s="46">
        <f>8542834.63+7457165.37</f>
        <v>16000000</v>
      </c>
      <c r="H438" s="124">
        <v>43435</v>
      </c>
      <c r="I438" s="124">
        <v>43830</v>
      </c>
      <c r="J438" s="120">
        <v>1</v>
      </c>
      <c r="K438" s="74">
        <f>15710989</f>
        <v>15710989</v>
      </c>
      <c r="L438" s="83"/>
      <c r="M438" s="98"/>
    </row>
    <row r="439" spans="1:13" s="18" customFormat="1" ht="24">
      <c r="A439" s="5">
        <v>465</v>
      </c>
      <c r="B439" s="83">
        <v>0</v>
      </c>
      <c r="C439" s="48">
        <v>2018</v>
      </c>
      <c r="D439" s="16"/>
      <c r="E439" s="42" t="s">
        <v>71</v>
      </c>
      <c r="F439" s="46" t="s">
        <v>65</v>
      </c>
      <c r="G439" s="46">
        <v>6895568.71</v>
      </c>
      <c r="H439" s="102"/>
      <c r="I439" s="102"/>
      <c r="J439" s="120"/>
      <c r="K439" s="121">
        <v>0</v>
      </c>
      <c r="L439" s="83"/>
      <c r="M439" s="98"/>
    </row>
    <row r="440" spans="1:13" s="18" customFormat="1" ht="24">
      <c r="A440" s="5">
        <v>466</v>
      </c>
      <c r="B440" s="83" t="s">
        <v>730</v>
      </c>
      <c r="C440" s="48">
        <v>2018</v>
      </c>
      <c r="D440" s="16"/>
      <c r="E440" s="42" t="s">
        <v>731</v>
      </c>
      <c r="F440" s="46" t="s">
        <v>22</v>
      </c>
      <c r="G440" s="46">
        <v>3000000</v>
      </c>
      <c r="H440" s="124">
        <v>43388</v>
      </c>
      <c r="I440" s="124">
        <v>43471</v>
      </c>
      <c r="J440" s="120">
        <v>1</v>
      </c>
      <c r="K440" s="74">
        <v>2959185.3</v>
      </c>
      <c r="L440" s="83"/>
      <c r="M440" s="98"/>
    </row>
    <row r="441" spans="1:13" s="213" customFormat="1" ht="49.5" customHeight="1">
      <c r="A441" s="191">
        <v>467</v>
      </c>
      <c r="B441" s="213" t="s">
        <v>732</v>
      </c>
      <c r="C441" s="170">
        <v>2018</v>
      </c>
      <c r="D441" s="170"/>
      <c r="E441" s="169" t="s">
        <v>733</v>
      </c>
      <c r="F441" s="171" t="s">
        <v>44</v>
      </c>
      <c r="G441" s="171">
        <v>12885436.16</v>
      </c>
      <c r="H441" s="216">
        <v>43481</v>
      </c>
      <c r="I441" s="216">
        <v>43890</v>
      </c>
      <c r="J441" s="217">
        <v>0.8</v>
      </c>
      <c r="K441" s="221">
        <v>9845590.5</v>
      </c>
      <c r="M441" s="198" t="s">
        <v>827</v>
      </c>
    </row>
    <row r="442" spans="1:13" s="18" customFormat="1" ht="24">
      <c r="A442" s="5"/>
      <c r="B442" s="83"/>
      <c r="C442" s="48"/>
      <c r="D442" s="16"/>
      <c r="E442" s="82" t="s">
        <v>734</v>
      </c>
      <c r="F442" s="46"/>
      <c r="G442" s="66">
        <f>SUM(G294:G441)</f>
        <v>323572730.25000012</v>
      </c>
      <c r="H442" s="124"/>
      <c r="I442" s="102"/>
      <c r="J442" s="120"/>
      <c r="K442" s="66">
        <f>SUM(K294:K441)</f>
        <v>230633518.37</v>
      </c>
      <c r="L442" s="83"/>
      <c r="M442" s="98"/>
    </row>
    <row r="443" spans="1:13" s="18" customFormat="1">
      <c r="A443" s="5"/>
      <c r="B443" s="83"/>
      <c r="C443" s="48"/>
      <c r="D443" s="16"/>
      <c r="E443" s="82"/>
      <c r="F443" s="46"/>
      <c r="G443" s="143"/>
      <c r="H443" s="124"/>
      <c r="I443" s="102"/>
      <c r="J443" s="120"/>
      <c r="K443" s="143"/>
      <c r="L443" s="83"/>
      <c r="M443" s="98"/>
    </row>
    <row r="444" spans="1:13">
      <c r="B444" s="95"/>
      <c r="C444" s="44"/>
      <c r="D444" s="11"/>
      <c r="E444" s="78"/>
      <c r="F444" s="44"/>
      <c r="G444" s="60"/>
      <c r="H444" s="100"/>
      <c r="I444" s="100"/>
      <c r="L444" s="60"/>
      <c r="M444" s="98"/>
    </row>
    <row r="445" spans="1:13" ht="12.75">
      <c r="D445" s="15" t="s">
        <v>79</v>
      </c>
      <c r="G445" s="59"/>
      <c r="K445" s="49"/>
      <c r="M445" s="98"/>
    </row>
    <row r="446" spans="1:13">
      <c r="A446" s="5">
        <v>61</v>
      </c>
      <c r="C446" s="48">
        <v>2004</v>
      </c>
      <c r="E446" s="138" t="s">
        <v>735</v>
      </c>
      <c r="F446" s="48" t="s">
        <v>65</v>
      </c>
      <c r="G446" s="40">
        <v>1000000</v>
      </c>
      <c r="H446" s="139"/>
      <c r="I446" s="139"/>
      <c r="K446" s="39">
        <f>1000000-991689</f>
        <v>8311</v>
      </c>
      <c r="L446" s="125"/>
      <c r="M446" s="98"/>
    </row>
    <row r="447" spans="1:13">
      <c r="A447" s="5">
        <v>62</v>
      </c>
      <c r="C447" s="48">
        <v>2001</v>
      </c>
      <c r="E447" s="140" t="s">
        <v>736</v>
      </c>
      <c r="F447" s="48" t="s">
        <v>65</v>
      </c>
      <c r="G447" s="40">
        <v>500000</v>
      </c>
      <c r="H447" s="139"/>
      <c r="I447" s="139"/>
      <c r="K447" s="39">
        <v>0</v>
      </c>
      <c r="L447" s="125"/>
      <c r="M447" s="98"/>
    </row>
    <row r="448" spans="1:13" ht="24">
      <c r="A448" s="5">
        <v>71</v>
      </c>
      <c r="B448" s="95" t="s">
        <v>737</v>
      </c>
      <c r="C448" s="48">
        <v>2013</v>
      </c>
      <c r="E448" s="45" t="s">
        <v>738</v>
      </c>
      <c r="F448" s="50" t="s">
        <v>22</v>
      </c>
      <c r="G448" s="128">
        <v>606779.6</v>
      </c>
      <c r="H448" s="141">
        <v>41792</v>
      </c>
      <c r="I448" s="141">
        <v>41973</v>
      </c>
      <c r="J448" s="96">
        <v>1</v>
      </c>
      <c r="K448" s="97">
        <v>544360.59</v>
      </c>
      <c r="L448" s="45"/>
      <c r="M448" s="146"/>
    </row>
    <row r="449" spans="1:13" ht="36">
      <c r="A449" s="5">
        <v>182</v>
      </c>
      <c r="B449" s="95" t="s">
        <v>739</v>
      </c>
      <c r="C449" s="44">
        <v>2016</v>
      </c>
      <c r="D449" s="11"/>
      <c r="E449" s="78" t="s">
        <v>740</v>
      </c>
      <c r="F449" s="105" t="s">
        <v>741</v>
      </c>
      <c r="G449" s="60">
        <v>3000000</v>
      </c>
      <c r="H449" s="100">
        <v>42736</v>
      </c>
      <c r="I449" s="100">
        <v>42993</v>
      </c>
      <c r="J449" s="49">
        <v>1</v>
      </c>
      <c r="K449" s="39">
        <f>9587.28+2451442.11</f>
        <v>2461029.3899999997</v>
      </c>
      <c r="L449" s="60"/>
      <c r="M449" s="146"/>
    </row>
    <row r="450" spans="1:13" ht="24">
      <c r="A450" s="5">
        <v>183</v>
      </c>
      <c r="B450" s="95" t="s">
        <v>742</v>
      </c>
      <c r="C450" s="44">
        <v>2016</v>
      </c>
      <c r="D450" s="11"/>
      <c r="E450" s="78" t="s">
        <v>743</v>
      </c>
      <c r="F450" s="44" t="s">
        <v>42</v>
      </c>
      <c r="G450" s="60">
        <v>2000000</v>
      </c>
      <c r="H450" s="100">
        <v>42810</v>
      </c>
      <c r="I450" s="100">
        <v>43465</v>
      </c>
      <c r="J450" s="49">
        <v>1</v>
      </c>
      <c r="K450" s="39">
        <v>1451778.7</v>
      </c>
      <c r="L450" s="60"/>
      <c r="M450" s="146"/>
    </row>
    <row r="451" spans="1:13" ht="24">
      <c r="A451" s="5">
        <v>187</v>
      </c>
      <c r="B451" s="95" t="s">
        <v>744</v>
      </c>
      <c r="C451" s="44">
        <v>2016</v>
      </c>
      <c r="D451" s="11"/>
      <c r="E451" s="78" t="s">
        <v>745</v>
      </c>
      <c r="F451" s="44" t="s">
        <v>286</v>
      </c>
      <c r="G451" s="60">
        <v>500000</v>
      </c>
      <c r="H451" s="100">
        <v>42767</v>
      </c>
      <c r="I451" s="100">
        <v>42916</v>
      </c>
      <c r="J451" s="49">
        <v>1</v>
      </c>
      <c r="K451" s="39">
        <f>440271.36+2396.88</f>
        <v>442668.24</v>
      </c>
      <c r="L451" s="60"/>
      <c r="M451" s="146"/>
    </row>
    <row r="452" spans="1:13" ht="24">
      <c r="A452" s="5">
        <v>189</v>
      </c>
      <c r="B452" s="95" t="s">
        <v>746</v>
      </c>
      <c r="C452" s="44">
        <v>2016</v>
      </c>
      <c r="D452" s="11"/>
      <c r="E452" s="78" t="s">
        <v>747</v>
      </c>
      <c r="F452" s="44" t="s">
        <v>42</v>
      </c>
      <c r="G452" s="60">
        <v>1000000</v>
      </c>
      <c r="H452" s="100">
        <v>43236</v>
      </c>
      <c r="I452" s="100">
        <v>43465</v>
      </c>
      <c r="J452" s="49">
        <v>1</v>
      </c>
      <c r="K452" s="39">
        <v>1013905.35</v>
      </c>
      <c r="L452" s="60"/>
      <c r="M452" s="98"/>
    </row>
    <row r="453" spans="1:13" s="166" customFormat="1" ht="51.75" customHeight="1">
      <c r="A453" s="191">
        <v>259</v>
      </c>
      <c r="B453" s="199" t="s">
        <v>748</v>
      </c>
      <c r="C453" s="170">
        <v>2017</v>
      </c>
      <c r="D453" s="170"/>
      <c r="E453" s="169" t="s">
        <v>749</v>
      </c>
      <c r="F453" s="170" t="s">
        <v>52</v>
      </c>
      <c r="G453" s="171">
        <v>678571.43</v>
      </c>
      <c r="H453" s="172">
        <v>43055</v>
      </c>
      <c r="I453" s="172">
        <v>43830</v>
      </c>
      <c r="J453" s="173">
        <v>0.9</v>
      </c>
      <c r="K453" s="174">
        <v>491510.65</v>
      </c>
      <c r="M453" s="190" t="s">
        <v>826</v>
      </c>
    </row>
    <row r="454" spans="1:13" ht="24">
      <c r="A454" s="5">
        <v>307</v>
      </c>
      <c r="B454" s="95" t="s">
        <v>750</v>
      </c>
      <c r="C454" s="48">
        <v>2017</v>
      </c>
      <c r="D454" s="16"/>
      <c r="E454" s="42" t="s">
        <v>751</v>
      </c>
      <c r="F454" s="48" t="s">
        <v>47</v>
      </c>
      <c r="G454" s="46">
        <v>50000</v>
      </c>
      <c r="H454" s="47">
        <v>43009</v>
      </c>
      <c r="I454" s="47">
        <v>43039</v>
      </c>
      <c r="J454" s="49">
        <v>1</v>
      </c>
      <c r="K454" s="39">
        <v>46908.05</v>
      </c>
      <c r="M454" s="146"/>
    </row>
    <row r="455" spans="1:13" ht="24">
      <c r="A455" s="5">
        <v>308</v>
      </c>
      <c r="B455" s="95" t="s">
        <v>752</v>
      </c>
      <c r="C455" s="48">
        <v>2017</v>
      </c>
      <c r="D455" s="16"/>
      <c r="E455" s="42" t="s">
        <v>753</v>
      </c>
      <c r="F455" s="48" t="s">
        <v>286</v>
      </c>
      <c r="G455" s="46">
        <v>100000</v>
      </c>
      <c r="H455" s="47">
        <v>43024</v>
      </c>
      <c r="I455" s="47">
        <v>43069</v>
      </c>
      <c r="J455" s="49">
        <v>1</v>
      </c>
      <c r="K455" s="39">
        <v>84467.6</v>
      </c>
      <c r="M455" s="146"/>
    </row>
    <row r="456" spans="1:13" ht="24">
      <c r="A456" s="5">
        <v>311</v>
      </c>
      <c r="B456" s="95" t="s">
        <v>754</v>
      </c>
      <c r="C456" s="48">
        <v>2017</v>
      </c>
      <c r="D456" s="16"/>
      <c r="E456" s="42" t="s">
        <v>755</v>
      </c>
      <c r="F456" s="48" t="s">
        <v>96</v>
      </c>
      <c r="G456" s="46">
        <v>400000</v>
      </c>
      <c r="H456" s="47">
        <v>42963</v>
      </c>
      <c r="I456" s="47">
        <v>43131</v>
      </c>
      <c r="J456" s="49">
        <v>1</v>
      </c>
      <c r="K456" s="39">
        <v>360021.69</v>
      </c>
      <c r="M456" s="98"/>
    </row>
    <row r="457" spans="1:13" s="166" customFormat="1" ht="36">
      <c r="A457" s="191">
        <v>223</v>
      </c>
      <c r="B457" s="199" t="s">
        <v>756</v>
      </c>
      <c r="C457" s="170">
        <v>2017</v>
      </c>
      <c r="D457" s="170"/>
      <c r="E457" s="169" t="s">
        <v>757</v>
      </c>
      <c r="F457" s="170" t="s">
        <v>44</v>
      </c>
      <c r="G457" s="171">
        <v>1356746.77</v>
      </c>
      <c r="H457" s="172">
        <v>43055</v>
      </c>
      <c r="I457" s="172">
        <v>44074</v>
      </c>
      <c r="J457" s="173">
        <v>0.83</v>
      </c>
      <c r="K457" s="174">
        <v>1197855.77</v>
      </c>
      <c r="M457" s="190" t="s">
        <v>782</v>
      </c>
    </row>
    <row r="458" spans="1:13" ht="24">
      <c r="A458" s="5">
        <v>320</v>
      </c>
      <c r="B458" s="95" t="s">
        <v>758</v>
      </c>
      <c r="C458" s="48">
        <v>2017</v>
      </c>
      <c r="D458" s="16"/>
      <c r="E458" s="42" t="s">
        <v>759</v>
      </c>
      <c r="G458" s="46">
        <v>173060.9</v>
      </c>
      <c r="H458" s="47">
        <v>42963</v>
      </c>
      <c r="I458" s="47">
        <v>43131</v>
      </c>
      <c r="J458" s="49">
        <v>1</v>
      </c>
      <c r="K458" s="39">
        <v>170642.5</v>
      </c>
      <c r="M458" s="146"/>
    </row>
    <row r="459" spans="1:13" ht="24">
      <c r="A459" s="5">
        <v>321</v>
      </c>
      <c r="B459" s="95" t="s">
        <v>760</v>
      </c>
      <c r="C459" s="48">
        <v>2017</v>
      </c>
      <c r="D459" s="16"/>
      <c r="E459" s="42" t="s">
        <v>761</v>
      </c>
      <c r="G459" s="46">
        <v>1000000</v>
      </c>
      <c r="H459" s="47">
        <v>43055</v>
      </c>
      <c r="I459" s="47">
        <v>43190</v>
      </c>
      <c r="J459" s="49">
        <v>1</v>
      </c>
      <c r="K459" s="39">
        <v>678776.75</v>
      </c>
      <c r="M459" s="146"/>
    </row>
    <row r="460" spans="1:13" s="176" customFormat="1" ht="24">
      <c r="A460" s="165">
        <v>224</v>
      </c>
      <c r="B460" s="199" t="s">
        <v>762</v>
      </c>
      <c r="C460" s="170">
        <v>2017</v>
      </c>
      <c r="D460" s="214"/>
      <c r="E460" s="169" t="s">
        <v>763</v>
      </c>
      <c r="F460" s="170" t="s">
        <v>205</v>
      </c>
      <c r="G460" s="171">
        <v>1000000</v>
      </c>
      <c r="H460" s="172">
        <v>43116</v>
      </c>
      <c r="I460" s="172">
        <v>43389</v>
      </c>
      <c r="J460" s="173">
        <v>1</v>
      </c>
      <c r="K460" s="174">
        <v>898258.82</v>
      </c>
      <c r="L460" s="166"/>
      <c r="M460" s="198" t="s">
        <v>825</v>
      </c>
    </row>
    <row r="461" spans="1:13" s="176" customFormat="1" ht="33.75">
      <c r="A461" s="165">
        <v>222</v>
      </c>
      <c r="B461" s="199" t="s">
        <v>764</v>
      </c>
      <c r="C461" s="170">
        <v>2017</v>
      </c>
      <c r="D461" s="214"/>
      <c r="E461" s="169" t="s">
        <v>765</v>
      </c>
      <c r="F461" s="170" t="s">
        <v>205</v>
      </c>
      <c r="G461" s="171">
        <v>1500000</v>
      </c>
      <c r="H461" s="172">
        <v>42979</v>
      </c>
      <c r="I461" s="172">
        <v>43281</v>
      </c>
      <c r="J461" s="173">
        <v>1</v>
      </c>
      <c r="K461" s="174">
        <f>1328590.19+3305.89</f>
        <v>1331896.0799999998</v>
      </c>
      <c r="L461" s="166"/>
      <c r="M461" s="198" t="s">
        <v>824</v>
      </c>
    </row>
    <row r="462" spans="1:13" s="220" customFormat="1" ht="36">
      <c r="A462" s="165">
        <v>417</v>
      </c>
      <c r="B462" s="213" t="s">
        <v>766</v>
      </c>
      <c r="C462" s="170">
        <v>2018</v>
      </c>
      <c r="D462" s="214"/>
      <c r="E462" s="169" t="s">
        <v>767</v>
      </c>
      <c r="F462" s="215" t="s">
        <v>65</v>
      </c>
      <c r="G462" s="171">
        <v>650000</v>
      </c>
      <c r="H462" s="216">
        <v>43252</v>
      </c>
      <c r="I462" s="216">
        <v>43373</v>
      </c>
      <c r="J462" s="217">
        <v>1</v>
      </c>
      <c r="K462" s="218">
        <f>544106.01+2500</f>
        <v>546606.01</v>
      </c>
      <c r="L462" s="213"/>
      <c r="M462" s="219" t="s">
        <v>823</v>
      </c>
    </row>
    <row r="463" spans="1:13" s="220" customFormat="1" ht="24">
      <c r="A463" s="165">
        <v>419</v>
      </c>
      <c r="B463" s="213" t="s">
        <v>768</v>
      </c>
      <c r="C463" s="170">
        <v>2018</v>
      </c>
      <c r="D463" s="214"/>
      <c r="E463" s="169" t="s">
        <v>769</v>
      </c>
      <c r="F463" s="215" t="s">
        <v>286</v>
      </c>
      <c r="G463" s="171">
        <v>1078571.43</v>
      </c>
      <c r="H463" s="216">
        <v>43324</v>
      </c>
      <c r="I463" s="216">
        <v>43921</v>
      </c>
      <c r="J463" s="217">
        <v>1</v>
      </c>
      <c r="K463" s="218">
        <v>775677.86</v>
      </c>
      <c r="L463" s="213"/>
      <c r="M463" s="219" t="s">
        <v>822</v>
      </c>
    </row>
    <row r="464" spans="1:13" s="18" customFormat="1">
      <c r="A464" s="5">
        <v>463</v>
      </c>
      <c r="B464" s="83"/>
      <c r="C464" s="48">
        <v>2018</v>
      </c>
      <c r="D464" s="16"/>
      <c r="E464" s="42" t="s">
        <v>85</v>
      </c>
      <c r="F464" s="46" t="s">
        <v>22</v>
      </c>
      <c r="G464" s="46">
        <v>1500000</v>
      </c>
      <c r="H464" s="102"/>
      <c r="I464" s="102"/>
      <c r="J464" s="120"/>
      <c r="K464" s="121">
        <v>0</v>
      </c>
      <c r="L464" s="83"/>
      <c r="M464" s="153"/>
    </row>
    <row r="465" spans="1:13" s="18" customFormat="1" ht="24">
      <c r="A465" s="5"/>
      <c r="B465" s="83"/>
      <c r="C465" s="48"/>
      <c r="D465" s="16"/>
      <c r="E465" s="82" t="s">
        <v>770</v>
      </c>
      <c r="F465" s="46"/>
      <c r="G465" s="66">
        <f>SUM(G446:G464)</f>
        <v>18093730.129999999</v>
      </c>
      <c r="H465" s="102"/>
      <c r="I465" s="102"/>
      <c r="J465" s="120"/>
      <c r="K465" s="66">
        <f>SUM(K446:K464)</f>
        <v>12504675.049999999</v>
      </c>
      <c r="L465" s="83"/>
      <c r="M465" s="147"/>
    </row>
    <row r="466" spans="1:13">
      <c r="E466" s="77"/>
      <c r="G466" s="59"/>
      <c r="K466" s="49"/>
    </row>
    <row r="467" spans="1:13" s="14" customFormat="1" ht="12.75">
      <c r="B467" s="85"/>
      <c r="C467" s="142" t="s">
        <v>771</v>
      </c>
      <c r="D467" s="21"/>
      <c r="E467" s="45"/>
      <c r="F467" s="54"/>
      <c r="G467" s="67">
        <f>+G465+G442+G290</f>
        <v>485745064.02000022</v>
      </c>
      <c r="H467" s="159"/>
      <c r="I467" s="159"/>
      <c r="J467" s="155"/>
      <c r="K467" s="67">
        <f>+K465+K442+K290</f>
        <v>318688091.64999998</v>
      </c>
      <c r="L467" s="84"/>
      <c r="M467" s="154"/>
    </row>
    <row r="468" spans="1:13" s="14" customFormat="1" ht="13.5" thickBot="1">
      <c r="B468" s="85"/>
      <c r="C468" s="142" t="s">
        <v>772</v>
      </c>
      <c r="D468" s="21"/>
      <c r="E468" s="45"/>
      <c r="F468" s="55"/>
      <c r="G468" s="68">
        <f>+G467+G65</f>
        <v>708571492.37000024</v>
      </c>
      <c r="H468" s="55"/>
      <c r="I468" s="55"/>
      <c r="J468" s="160"/>
      <c r="K468" s="68">
        <f>+K467+K65</f>
        <v>396550042.25</v>
      </c>
      <c r="L468" s="85"/>
      <c r="M468" s="154"/>
    </row>
    <row r="469" spans="1:13" ht="12.75" thickTop="1">
      <c r="K469" s="49"/>
    </row>
    <row r="470" spans="1:13">
      <c r="G470" s="69"/>
    </row>
    <row r="471" spans="1:13">
      <c r="G471" s="69"/>
    </row>
    <row r="472" spans="1:13">
      <c r="G472" s="69"/>
      <c r="K472" s="49"/>
    </row>
    <row r="473" spans="1:13">
      <c r="G473" s="69"/>
      <c r="K473" s="49"/>
    </row>
    <row r="474" spans="1:13">
      <c r="K474" s="49"/>
    </row>
    <row r="475" spans="1:13">
      <c r="K475" s="49"/>
    </row>
    <row r="476" spans="1:13" s="2" customFormat="1" ht="15" customHeight="1">
      <c r="A476" s="5"/>
      <c r="B476" s="70"/>
      <c r="C476" s="93"/>
      <c r="D476" s="10"/>
      <c r="E476" s="86" t="s">
        <v>773</v>
      </c>
      <c r="F476" s="56"/>
      <c r="G476" s="70"/>
      <c r="H476" s="76"/>
      <c r="I476" s="161"/>
      <c r="J476" s="162"/>
      <c r="K476" s="76" t="s">
        <v>774</v>
      </c>
      <c r="L476" s="70"/>
      <c r="M476" s="144"/>
    </row>
    <row r="477" spans="1:13" ht="15" customHeight="1">
      <c r="E477" s="50" t="s">
        <v>775</v>
      </c>
      <c r="F477" s="50"/>
      <c r="K477" s="48" t="s">
        <v>776</v>
      </c>
    </row>
    <row r="478" spans="1:13">
      <c r="K478" s="49"/>
    </row>
    <row r="479" spans="1:13">
      <c r="K479" s="49"/>
    </row>
    <row r="480" spans="1:13">
      <c r="G480" s="40"/>
    </row>
  </sheetData>
  <mergeCells count="14">
    <mergeCell ref="M175:M176"/>
    <mergeCell ref="M6:M7"/>
    <mergeCell ref="C9:M9"/>
    <mergeCell ref="C71:M71"/>
    <mergeCell ref="C1:M1"/>
    <mergeCell ref="C2:M2"/>
    <mergeCell ref="C3:M3"/>
    <mergeCell ref="C4:M4"/>
    <mergeCell ref="F6:F7"/>
    <mergeCell ref="G6:G7"/>
    <mergeCell ref="H6:H7"/>
    <mergeCell ref="I6:I7"/>
    <mergeCell ref="J6:K6"/>
    <mergeCell ref="L6:L7"/>
  </mergeCells>
  <printOptions horizontalCentered="1"/>
  <pageMargins left="0.2" right="0.2" top="0.5" bottom="0.75" header="0.3" footer="0.55000000000000004"/>
  <pageSetup paperSize="9" scale="9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0"/>
  <sheetViews>
    <sheetView topLeftCell="C1" workbookViewId="0">
      <pane xSplit="3" ySplit="7" topLeftCell="F17" activePane="bottomRight" state="frozen"/>
      <selection activeCell="C1" sqref="C1"/>
      <selection pane="topRight" activeCell="F1" sqref="F1"/>
      <selection pane="bottomLeft" activeCell="C8" sqref="C8"/>
      <selection pane="bottomRight" activeCell="E20" sqref="E20"/>
    </sheetView>
  </sheetViews>
  <sheetFormatPr defaultRowHeight="12"/>
  <cols>
    <col min="1" max="1" width="3.5703125" style="5" hidden="1" customWidth="1"/>
    <col min="2" max="2" width="17.5703125" style="41" hidden="1" customWidth="1"/>
    <col min="3" max="3" width="7.28515625" style="48" customWidth="1"/>
    <col min="4" max="4" width="5.85546875" style="6" customWidth="1"/>
    <col min="5" max="5" width="31" style="45" customWidth="1"/>
    <col min="6" max="6" width="12.7109375" style="48" customWidth="1"/>
    <col min="7" max="7" width="15.5703125" style="41" customWidth="1"/>
    <col min="8" max="8" width="10" style="48" customWidth="1"/>
    <col min="9" max="9" width="10.5703125" style="48" customWidth="1"/>
    <col min="10" max="10" width="9.140625" style="49" customWidth="1"/>
    <col min="11" max="11" width="15.28515625" style="39" customWidth="1"/>
    <col min="12" max="12" width="7" style="41" customWidth="1"/>
    <col min="13" max="13" width="25.42578125" style="98" customWidth="1"/>
    <col min="14" max="14" width="0.85546875" style="3" customWidth="1"/>
    <col min="15" max="15" width="5.7109375" style="3" hidden="1" customWidth="1"/>
    <col min="16" max="16" width="11.140625" style="3" bestFit="1" customWidth="1"/>
    <col min="17" max="17" width="10" style="3" bestFit="1" customWidth="1"/>
    <col min="18" max="18" width="9.28515625" style="3" bestFit="1" customWidth="1"/>
    <col min="19" max="19" width="11.140625" style="3" bestFit="1" customWidth="1"/>
    <col min="20" max="20" width="2.140625" style="3" customWidth="1"/>
    <col min="21" max="21" width="13.42578125" style="3" customWidth="1"/>
    <col min="22" max="16384" width="9.140625" style="3"/>
  </cols>
  <sheetData>
    <row r="1" spans="1:21" s="2" customFormat="1" ht="12.75">
      <c r="A1" s="1"/>
      <c r="B1" s="70"/>
      <c r="C1" s="462" t="s">
        <v>0</v>
      </c>
      <c r="D1" s="462"/>
      <c r="E1" s="463"/>
      <c r="F1" s="462"/>
      <c r="G1" s="462"/>
      <c r="H1" s="462"/>
      <c r="I1" s="462"/>
      <c r="J1" s="462"/>
      <c r="K1" s="462"/>
      <c r="L1" s="462"/>
      <c r="M1" s="463"/>
    </row>
    <row r="2" spans="1:21" s="2" customFormat="1" ht="12.75">
      <c r="A2" s="1"/>
      <c r="B2" s="70"/>
      <c r="C2" s="462" t="s">
        <v>1</v>
      </c>
      <c r="D2" s="462"/>
      <c r="E2" s="463"/>
      <c r="F2" s="462"/>
      <c r="G2" s="462"/>
      <c r="H2" s="462"/>
      <c r="I2" s="462"/>
      <c r="J2" s="462"/>
      <c r="K2" s="462"/>
      <c r="L2" s="462"/>
      <c r="M2" s="463"/>
    </row>
    <row r="3" spans="1:21" s="2" customFormat="1" ht="12.75">
      <c r="A3" s="1"/>
      <c r="B3" s="70"/>
      <c r="C3" s="462" t="s">
        <v>880</v>
      </c>
      <c r="D3" s="462"/>
      <c r="E3" s="463"/>
      <c r="F3" s="462"/>
      <c r="G3" s="462"/>
      <c r="H3" s="462"/>
      <c r="I3" s="462"/>
      <c r="J3" s="462"/>
      <c r="K3" s="462"/>
      <c r="L3" s="462"/>
      <c r="M3" s="463"/>
    </row>
    <row r="4" spans="1:21" s="2" customFormat="1" ht="12.75">
      <c r="A4" s="1"/>
      <c r="B4" s="70"/>
      <c r="C4" s="462" t="s">
        <v>2</v>
      </c>
      <c r="D4" s="462"/>
      <c r="E4" s="463"/>
      <c r="F4" s="462"/>
      <c r="G4" s="462"/>
      <c r="H4" s="462"/>
      <c r="I4" s="462"/>
      <c r="J4" s="462"/>
      <c r="K4" s="462"/>
      <c r="L4" s="462"/>
      <c r="M4" s="463"/>
    </row>
    <row r="5" spans="1:21" s="2" customFormat="1" ht="12.75">
      <c r="A5" s="1"/>
      <c r="B5" s="70"/>
      <c r="C5" s="51"/>
      <c r="D5" s="4"/>
      <c r="E5" s="56"/>
      <c r="F5" s="51"/>
      <c r="G5" s="51"/>
      <c r="H5" s="51"/>
      <c r="I5" s="51"/>
      <c r="J5" s="155"/>
      <c r="K5" s="71"/>
      <c r="L5" s="51"/>
      <c r="M5" s="253"/>
    </row>
    <row r="6" spans="1:21" ht="12.75">
      <c r="C6" s="55"/>
      <c r="D6" s="7"/>
      <c r="E6" s="87"/>
      <c r="F6" s="464" t="s">
        <v>3</v>
      </c>
      <c r="G6" s="464" t="s">
        <v>4</v>
      </c>
      <c r="H6" s="464" t="s">
        <v>5</v>
      </c>
      <c r="I6" s="464" t="s">
        <v>6</v>
      </c>
      <c r="J6" s="464" t="s">
        <v>7</v>
      </c>
      <c r="K6" s="466"/>
      <c r="L6" s="467" t="s">
        <v>8</v>
      </c>
      <c r="M6" s="464" t="s">
        <v>9</v>
      </c>
    </row>
    <row r="7" spans="1:21" s="58" customFormat="1" ht="23.25" thickBot="1">
      <c r="A7" s="57">
        <v>1</v>
      </c>
      <c r="B7" s="89" t="s">
        <v>10</v>
      </c>
      <c r="C7" s="91" t="s">
        <v>11</v>
      </c>
      <c r="D7" s="8"/>
      <c r="E7" s="88" t="s">
        <v>778</v>
      </c>
      <c r="F7" s="465"/>
      <c r="G7" s="465"/>
      <c r="H7" s="465"/>
      <c r="I7" s="465"/>
      <c r="J7" s="156" t="s">
        <v>12</v>
      </c>
      <c r="K7" s="72" t="s">
        <v>13</v>
      </c>
      <c r="L7" s="468"/>
      <c r="M7" s="465"/>
    </row>
    <row r="8" spans="1:21" ht="13.5" thickTop="1">
      <c r="B8" s="87"/>
      <c r="C8" s="51"/>
      <c r="D8" s="251"/>
      <c r="E8" s="56"/>
      <c r="F8" s="252"/>
      <c r="G8" s="252"/>
      <c r="H8" s="252"/>
      <c r="I8" s="252"/>
      <c r="J8" s="157"/>
      <c r="K8" s="73"/>
      <c r="L8" s="252"/>
      <c r="M8" s="253"/>
    </row>
    <row r="9" spans="1:21" ht="15.75">
      <c r="A9" s="5">
        <v>3</v>
      </c>
      <c r="C9" s="460" t="s">
        <v>14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</row>
    <row r="10" spans="1:21">
      <c r="A10" s="5">
        <v>4</v>
      </c>
      <c r="E10" s="77"/>
      <c r="G10" s="59"/>
      <c r="K10" s="49"/>
    </row>
    <row r="11" spans="1:21">
      <c r="C11" s="44"/>
      <c r="D11" s="10"/>
      <c r="G11" s="60"/>
      <c r="K11" s="74"/>
    </row>
    <row r="12" spans="1:21">
      <c r="C12" s="44"/>
      <c r="D12" s="10"/>
      <c r="G12" s="60"/>
      <c r="K12" s="74"/>
    </row>
    <row r="13" spans="1:21">
      <c r="D13" s="12" t="s">
        <v>15</v>
      </c>
      <c r="G13" s="59"/>
      <c r="K13" s="49"/>
    </row>
    <row r="14" spans="1:21" ht="36">
      <c r="C14" s="44">
        <v>2019</v>
      </c>
      <c r="D14" s="12"/>
      <c r="E14" s="42" t="s">
        <v>789</v>
      </c>
      <c r="F14" s="48" t="s">
        <v>228</v>
      </c>
      <c r="G14" s="46">
        <v>839285.7</v>
      </c>
      <c r="H14" s="246">
        <v>43936</v>
      </c>
      <c r="J14" s="49">
        <v>0.2</v>
      </c>
      <c r="K14" s="39">
        <v>0</v>
      </c>
      <c r="M14" s="98" t="s">
        <v>886</v>
      </c>
      <c r="U14" s="17">
        <f>G14-K14</f>
        <v>839285.7</v>
      </c>
    </row>
    <row r="15" spans="1:21" ht="24">
      <c r="C15" s="44">
        <v>2019</v>
      </c>
      <c r="D15" s="12"/>
      <c r="E15" s="42" t="s">
        <v>790</v>
      </c>
      <c r="F15" s="48" t="s">
        <v>228</v>
      </c>
      <c r="G15" s="46">
        <v>839285.73</v>
      </c>
      <c r="H15" s="246">
        <v>43936</v>
      </c>
      <c r="J15" s="49">
        <v>0.2</v>
      </c>
      <c r="K15" s="39">
        <v>0</v>
      </c>
      <c r="M15" s="98" t="s">
        <v>886</v>
      </c>
      <c r="U15" s="17">
        <f>G15-K15</f>
        <v>839285.73</v>
      </c>
    </row>
    <row r="16" spans="1:21">
      <c r="A16" s="5">
        <v>7</v>
      </c>
      <c r="C16" s="44">
        <v>2019</v>
      </c>
      <c r="D16" s="11"/>
      <c r="E16" s="42" t="s">
        <v>16</v>
      </c>
      <c r="F16" s="48" t="s">
        <v>17</v>
      </c>
      <c r="G16" s="46">
        <v>5000000</v>
      </c>
      <c r="U16" s="17">
        <f t="shared" ref="U16:U79" si="0">G16-K16</f>
        <v>5000000</v>
      </c>
    </row>
    <row r="17" spans="1:21" ht="48">
      <c r="A17" s="5">
        <v>23</v>
      </c>
      <c r="B17" s="41">
        <v>0</v>
      </c>
      <c r="C17" s="44">
        <v>2019</v>
      </c>
      <c r="D17" s="11"/>
      <c r="E17" s="42" t="s">
        <v>18</v>
      </c>
      <c r="F17" s="48" t="s">
        <v>19</v>
      </c>
      <c r="G17" s="46">
        <v>11000000</v>
      </c>
      <c r="K17" s="39">
        <v>0</v>
      </c>
      <c r="M17" s="98" t="s">
        <v>863</v>
      </c>
      <c r="U17" s="17">
        <f t="shared" si="0"/>
        <v>11000000</v>
      </c>
    </row>
    <row r="18" spans="1:21" ht="27">
      <c r="A18" s="5">
        <v>28</v>
      </c>
      <c r="B18" s="41" t="s">
        <v>20</v>
      </c>
      <c r="C18" s="44">
        <v>2019</v>
      </c>
      <c r="D18" s="11"/>
      <c r="E18" s="42" t="s">
        <v>21</v>
      </c>
      <c r="F18" s="48" t="s">
        <v>22</v>
      </c>
      <c r="G18" s="46">
        <v>400000</v>
      </c>
      <c r="H18" s="47">
        <v>43662</v>
      </c>
      <c r="I18" s="47">
        <v>43738</v>
      </c>
      <c r="J18" s="49">
        <v>1</v>
      </c>
      <c r="K18" s="39">
        <v>258202.4</v>
      </c>
      <c r="M18" s="254" t="s">
        <v>804</v>
      </c>
      <c r="Q18" s="255">
        <v>231032.84</v>
      </c>
      <c r="R18" s="255">
        <v>27169.56</v>
      </c>
      <c r="S18" s="255">
        <f ca="1">SUM(Q18:S18)</f>
        <v>258202.4</v>
      </c>
      <c r="U18" s="17">
        <f t="shared" si="0"/>
        <v>141797.6</v>
      </c>
    </row>
    <row r="19" spans="1:21" ht="24">
      <c r="A19" s="5">
        <v>25</v>
      </c>
      <c r="B19" s="41">
        <v>0</v>
      </c>
      <c r="C19" s="44">
        <v>2019</v>
      </c>
      <c r="D19" s="11"/>
      <c r="E19" s="42" t="s">
        <v>23</v>
      </c>
      <c r="F19" s="48" t="s">
        <v>24</v>
      </c>
      <c r="G19" s="46">
        <v>600000</v>
      </c>
      <c r="K19" s="39">
        <v>0</v>
      </c>
      <c r="M19" s="164" t="s">
        <v>865</v>
      </c>
      <c r="U19" s="17">
        <f t="shared" si="0"/>
        <v>600000</v>
      </c>
    </row>
    <row r="20" spans="1:21" ht="33.75">
      <c r="A20" s="5">
        <v>33</v>
      </c>
      <c r="B20" s="41" t="s">
        <v>25</v>
      </c>
      <c r="C20" s="44">
        <v>2019</v>
      </c>
      <c r="D20" s="11"/>
      <c r="E20" s="42" t="s">
        <v>26</v>
      </c>
      <c r="F20" s="50" t="s">
        <v>27</v>
      </c>
      <c r="G20" s="46">
        <v>500000</v>
      </c>
      <c r="H20" s="256">
        <v>43601</v>
      </c>
      <c r="I20" s="47">
        <v>43921</v>
      </c>
      <c r="J20" s="49">
        <v>0.9</v>
      </c>
      <c r="K20" s="39">
        <v>206871.98</v>
      </c>
      <c r="M20" s="250" t="s">
        <v>805</v>
      </c>
      <c r="U20" s="17">
        <f t="shared" si="0"/>
        <v>293128.02</v>
      </c>
    </row>
    <row r="21" spans="1:21" ht="45">
      <c r="A21" s="5">
        <v>34</v>
      </c>
      <c r="B21" s="41" t="s">
        <v>28</v>
      </c>
      <c r="C21" s="44">
        <v>2019</v>
      </c>
      <c r="D21" s="11"/>
      <c r="E21" s="42" t="s">
        <v>29</v>
      </c>
      <c r="F21" s="50" t="s">
        <v>27</v>
      </c>
      <c r="G21" s="46">
        <v>500000</v>
      </c>
      <c r="H21" s="47">
        <v>43471</v>
      </c>
      <c r="I21" s="47">
        <v>43921</v>
      </c>
      <c r="J21" s="49">
        <v>0.9</v>
      </c>
      <c r="K21" s="39">
        <v>222376.86</v>
      </c>
      <c r="M21" s="250" t="s">
        <v>806</v>
      </c>
      <c r="U21" s="17">
        <f t="shared" si="0"/>
        <v>277623.14</v>
      </c>
    </row>
    <row r="22" spans="1:21" ht="45">
      <c r="A22" s="5">
        <v>35</v>
      </c>
      <c r="B22" s="41" t="s">
        <v>30</v>
      </c>
      <c r="C22" s="44">
        <v>2019</v>
      </c>
      <c r="D22" s="11"/>
      <c r="E22" s="42" t="s">
        <v>31</v>
      </c>
      <c r="F22" s="50" t="s">
        <v>27</v>
      </c>
      <c r="G22" s="46">
        <v>678571.43</v>
      </c>
      <c r="H22" s="47">
        <v>43471</v>
      </c>
      <c r="I22" s="47">
        <v>43921</v>
      </c>
      <c r="J22" s="49">
        <v>0.9</v>
      </c>
      <c r="K22" s="39">
        <v>191587.41</v>
      </c>
      <c r="M22" s="250" t="s">
        <v>807</v>
      </c>
      <c r="U22" s="17">
        <f t="shared" si="0"/>
        <v>486984.02</v>
      </c>
    </row>
    <row r="23" spans="1:21" ht="36">
      <c r="A23" s="5">
        <v>38</v>
      </c>
      <c r="B23" s="41" t="s">
        <v>32</v>
      </c>
      <c r="C23" s="44">
        <v>2019</v>
      </c>
      <c r="D23" s="11"/>
      <c r="E23" s="42" t="s">
        <v>33</v>
      </c>
      <c r="F23" s="50" t="s">
        <v>34</v>
      </c>
      <c r="G23" s="46">
        <v>278571.43</v>
      </c>
      <c r="H23" s="47">
        <v>43473</v>
      </c>
      <c r="I23" s="47">
        <v>43921</v>
      </c>
      <c r="J23" s="49">
        <v>1</v>
      </c>
      <c r="K23" s="39">
        <v>188217</v>
      </c>
      <c r="M23" s="250" t="s">
        <v>805</v>
      </c>
      <c r="U23" s="17">
        <f t="shared" si="0"/>
        <v>90354.43</v>
      </c>
    </row>
    <row r="24" spans="1:21" ht="45">
      <c r="A24" s="5">
        <v>40</v>
      </c>
      <c r="B24" s="41" t="s">
        <v>35</v>
      </c>
      <c r="C24" s="44">
        <v>2019</v>
      </c>
      <c r="D24" s="11"/>
      <c r="E24" s="42" t="s">
        <v>36</v>
      </c>
      <c r="F24" s="50" t="s">
        <v>24</v>
      </c>
      <c r="G24" s="46">
        <v>578571.43000000005</v>
      </c>
      <c r="H24" s="47">
        <v>43471</v>
      </c>
      <c r="I24" s="47">
        <v>43921</v>
      </c>
      <c r="J24" s="49">
        <v>0.9</v>
      </c>
      <c r="K24" s="39">
        <v>180751.8</v>
      </c>
      <c r="M24" s="250" t="s">
        <v>808</v>
      </c>
      <c r="U24" s="17">
        <f t="shared" si="0"/>
        <v>397819.63000000006</v>
      </c>
    </row>
    <row r="25" spans="1:21" s="41" customFormat="1" ht="24">
      <c r="A25" s="43">
        <v>32</v>
      </c>
      <c r="B25" s="41" t="s">
        <v>37</v>
      </c>
      <c r="C25" s="44">
        <v>2019</v>
      </c>
      <c r="D25" s="44"/>
      <c r="E25" s="42" t="s">
        <v>38</v>
      </c>
      <c r="F25" s="50" t="s">
        <v>39</v>
      </c>
      <c r="G25" s="46">
        <v>360000</v>
      </c>
      <c r="H25" s="47">
        <v>43632</v>
      </c>
      <c r="I25" s="47">
        <v>43708</v>
      </c>
      <c r="J25" s="49">
        <v>1</v>
      </c>
      <c r="K25" s="39">
        <v>211987.95</v>
      </c>
      <c r="M25" s="250" t="s">
        <v>804</v>
      </c>
      <c r="U25" s="17">
        <f t="shared" si="0"/>
        <v>148012.04999999999</v>
      </c>
    </row>
    <row r="26" spans="1:21" ht="33.75">
      <c r="A26" s="5">
        <v>36</v>
      </c>
      <c r="B26" s="41" t="s">
        <v>40</v>
      </c>
      <c r="C26" s="44">
        <v>2019</v>
      </c>
      <c r="D26" s="11"/>
      <c r="E26" s="42" t="s">
        <v>41</v>
      </c>
      <c r="F26" s="48" t="s">
        <v>42</v>
      </c>
      <c r="G26" s="46">
        <v>1678571.43</v>
      </c>
      <c r="H26" s="47">
        <v>43646</v>
      </c>
      <c r="I26" s="47">
        <v>43951</v>
      </c>
      <c r="J26" s="49">
        <v>0.15</v>
      </c>
      <c r="K26" s="39">
        <v>860544.88</v>
      </c>
      <c r="M26" s="250" t="s">
        <v>809</v>
      </c>
      <c r="U26" s="17">
        <f t="shared" si="0"/>
        <v>818026.54999999993</v>
      </c>
    </row>
    <row r="27" spans="1:21" ht="24">
      <c r="A27" s="5">
        <v>37</v>
      </c>
      <c r="B27" s="41" t="s">
        <v>43</v>
      </c>
      <c r="C27" s="44">
        <v>2019</v>
      </c>
      <c r="D27" s="11"/>
      <c r="E27" s="42" t="s">
        <v>864</v>
      </c>
      <c r="F27" s="48" t="s">
        <v>44</v>
      </c>
      <c r="G27" s="46">
        <v>1678571.43</v>
      </c>
      <c r="H27" s="47">
        <v>43646</v>
      </c>
      <c r="I27" s="47">
        <v>44012</v>
      </c>
      <c r="J27" s="49">
        <v>0.3</v>
      </c>
      <c r="K27" s="39">
        <v>961005.84</v>
      </c>
      <c r="M27" s="98" t="s">
        <v>810</v>
      </c>
      <c r="U27" s="17">
        <f t="shared" si="0"/>
        <v>717565.59</v>
      </c>
    </row>
    <row r="28" spans="1:21" ht="36">
      <c r="A28" s="5">
        <v>39</v>
      </c>
      <c r="B28" s="41" t="s">
        <v>791</v>
      </c>
      <c r="C28" s="44">
        <v>2019</v>
      </c>
      <c r="D28" s="11"/>
      <c r="E28" s="42" t="s">
        <v>45</v>
      </c>
      <c r="F28" s="50" t="s">
        <v>24</v>
      </c>
      <c r="G28" s="46">
        <v>1000000</v>
      </c>
      <c r="H28" s="47">
        <v>43738</v>
      </c>
      <c r="I28" s="47">
        <v>44043</v>
      </c>
      <c r="J28" s="49">
        <v>0.08</v>
      </c>
      <c r="K28" s="39">
        <v>169435.96</v>
      </c>
      <c r="M28" s="98" t="s">
        <v>811</v>
      </c>
      <c r="U28" s="17">
        <f t="shared" si="0"/>
        <v>830564.04</v>
      </c>
    </row>
    <row r="29" spans="1:21" ht="24">
      <c r="A29" s="5">
        <v>41</v>
      </c>
      <c r="B29" s="41">
        <v>0</v>
      </c>
      <c r="C29" s="44">
        <v>2019</v>
      </c>
      <c r="D29" s="11"/>
      <c r="E29" s="42" t="s">
        <v>46</v>
      </c>
      <c r="F29" s="48" t="s">
        <v>47</v>
      </c>
      <c r="G29" s="257">
        <v>1678571.43</v>
      </c>
      <c r="H29" s="47">
        <v>43891</v>
      </c>
      <c r="J29" s="49">
        <v>0.3</v>
      </c>
      <c r="K29" s="258">
        <v>0</v>
      </c>
      <c r="M29" s="98" t="s">
        <v>812</v>
      </c>
      <c r="U29" s="17">
        <f t="shared" si="0"/>
        <v>1678571.43</v>
      </c>
    </row>
    <row r="30" spans="1:21" ht="24">
      <c r="E30" s="77" t="s">
        <v>48</v>
      </c>
      <c r="G30" s="61">
        <f>SUM(G14:G29)</f>
        <v>27610000.009999998</v>
      </c>
      <c r="K30" s="61">
        <f>SUM(K16:K29)</f>
        <v>3450982.0799999996</v>
      </c>
      <c r="U30" s="17">
        <f t="shared" si="0"/>
        <v>24159017.93</v>
      </c>
    </row>
    <row r="31" spans="1:21">
      <c r="E31" s="77"/>
      <c r="G31" s="59"/>
      <c r="K31" s="49"/>
      <c r="U31" s="17">
        <f t="shared" si="0"/>
        <v>0</v>
      </c>
    </row>
    <row r="32" spans="1:21">
      <c r="E32" s="77"/>
      <c r="G32" s="59"/>
      <c r="K32" s="49"/>
      <c r="U32" s="17">
        <f t="shared" si="0"/>
        <v>0</v>
      </c>
    </row>
    <row r="33" spans="1:21">
      <c r="E33" s="77"/>
      <c r="G33" s="59"/>
      <c r="K33" s="49"/>
      <c r="U33" s="17">
        <f t="shared" si="0"/>
        <v>0</v>
      </c>
    </row>
    <row r="34" spans="1:21">
      <c r="D34" s="12" t="s">
        <v>49</v>
      </c>
      <c r="G34" s="59"/>
      <c r="K34" s="49"/>
      <c r="U34" s="17">
        <f t="shared" si="0"/>
        <v>0</v>
      </c>
    </row>
    <row r="35" spans="1:21" ht="48">
      <c r="C35" s="48">
        <v>2019</v>
      </c>
      <c r="D35" s="12"/>
      <c r="E35" s="78" t="s">
        <v>788</v>
      </c>
      <c r="F35" s="48" t="s">
        <v>22</v>
      </c>
      <c r="G35" s="60">
        <v>16478571.43</v>
      </c>
      <c r="K35" s="39">
        <v>0</v>
      </c>
      <c r="U35" s="17">
        <f t="shared" si="0"/>
        <v>16478571.43</v>
      </c>
    </row>
    <row r="36" spans="1:21" ht="24">
      <c r="C36" s="48">
        <v>2019</v>
      </c>
      <c r="D36" s="12"/>
      <c r="E36" s="78" t="s">
        <v>787</v>
      </c>
      <c r="F36" s="48" t="s">
        <v>39</v>
      </c>
      <c r="G36" s="60">
        <v>2000000</v>
      </c>
      <c r="K36" s="39">
        <v>0</v>
      </c>
      <c r="U36" s="17">
        <f t="shared" si="0"/>
        <v>2000000</v>
      </c>
    </row>
    <row r="37" spans="1:21" s="284" customFormat="1">
      <c r="A37" s="281">
        <v>5</v>
      </c>
      <c r="B37" s="282"/>
      <c r="C37" s="283">
        <v>2019</v>
      </c>
      <c r="E37" s="285" t="s">
        <v>50</v>
      </c>
      <c r="F37" s="286"/>
      <c r="G37" s="287">
        <v>58000000</v>
      </c>
      <c r="H37" s="286"/>
      <c r="I37" s="286"/>
      <c r="J37" s="288"/>
      <c r="K37" s="289">
        <f>42809961.79+841170.48+845375.1+894934.12+28861.95+62401.31+206387.38+39796.81+916648.07+845812.23+738127.18+4017.12+8117.22+924765.3</f>
        <v>49166376.059999995</v>
      </c>
      <c r="L37" s="282"/>
      <c r="M37" s="290"/>
      <c r="U37" s="17">
        <f t="shared" si="0"/>
        <v>8833623.9400000051</v>
      </c>
    </row>
    <row r="38" spans="1:21">
      <c r="A38" s="5">
        <v>8</v>
      </c>
      <c r="C38" s="44">
        <v>2019</v>
      </c>
      <c r="D38" s="11"/>
      <c r="E38" s="42" t="s">
        <v>51</v>
      </c>
      <c r="F38" s="48" t="s">
        <v>52</v>
      </c>
      <c r="G38" s="46">
        <v>500000</v>
      </c>
      <c r="U38" s="17">
        <f t="shared" si="0"/>
        <v>500000</v>
      </c>
    </row>
    <row r="39" spans="1:21" ht="24">
      <c r="A39" s="5">
        <v>9</v>
      </c>
      <c r="C39" s="44">
        <v>2019</v>
      </c>
      <c r="D39" s="11"/>
      <c r="E39" s="42" t="s">
        <v>53</v>
      </c>
      <c r="F39" s="48" t="s">
        <v>54</v>
      </c>
      <c r="G39" s="46">
        <v>2500000</v>
      </c>
      <c r="U39" s="17">
        <f t="shared" si="0"/>
        <v>2500000</v>
      </c>
    </row>
    <row r="40" spans="1:21" s="41" customFormat="1" ht="22.5">
      <c r="A40" s="43">
        <v>11</v>
      </c>
      <c r="B40" s="41" t="s">
        <v>55</v>
      </c>
      <c r="C40" s="44">
        <v>2019</v>
      </c>
      <c r="D40" s="44"/>
      <c r="E40" s="42" t="s">
        <v>56</v>
      </c>
      <c r="F40" s="50" t="s">
        <v>42</v>
      </c>
      <c r="G40" s="46">
        <v>20000000</v>
      </c>
      <c r="H40" s="47">
        <v>43512</v>
      </c>
      <c r="I40" s="47">
        <v>43951</v>
      </c>
      <c r="J40" s="49">
        <v>0.75</v>
      </c>
      <c r="K40" s="39">
        <v>11084614.23</v>
      </c>
      <c r="M40" s="250" t="s">
        <v>813</v>
      </c>
      <c r="U40" s="17">
        <f t="shared" si="0"/>
        <v>8915385.7699999996</v>
      </c>
    </row>
    <row r="41" spans="1:21" s="41" customFormat="1">
      <c r="A41" s="43">
        <v>12</v>
      </c>
      <c r="B41" s="41" t="s">
        <v>57</v>
      </c>
      <c r="C41" s="44">
        <v>2019</v>
      </c>
      <c r="D41" s="44"/>
      <c r="E41" s="42" t="s">
        <v>58</v>
      </c>
      <c r="F41" s="48" t="s">
        <v>22</v>
      </c>
      <c r="G41" s="46">
        <v>20000000</v>
      </c>
      <c r="H41" s="47">
        <v>43539</v>
      </c>
      <c r="I41" s="47">
        <v>44074</v>
      </c>
      <c r="J41" s="49">
        <v>0.4</v>
      </c>
      <c r="K41" s="39">
        <v>9678023.6799999997</v>
      </c>
      <c r="M41" s="250" t="s">
        <v>814</v>
      </c>
      <c r="U41" s="17">
        <f t="shared" si="0"/>
        <v>10321976.32</v>
      </c>
    </row>
    <row r="42" spans="1:21" s="41" customFormat="1" ht="36">
      <c r="A42" s="43">
        <v>13</v>
      </c>
      <c r="B42" s="41" t="s">
        <v>59</v>
      </c>
      <c r="C42" s="44">
        <v>2019</v>
      </c>
      <c r="D42" s="44"/>
      <c r="E42" s="42" t="s">
        <v>60</v>
      </c>
      <c r="F42" s="48" t="s">
        <v>22</v>
      </c>
      <c r="G42" s="46">
        <v>9000000</v>
      </c>
      <c r="H42" s="47">
        <v>43469</v>
      </c>
      <c r="I42" s="47">
        <v>43921</v>
      </c>
      <c r="J42" s="49">
        <v>0.99</v>
      </c>
      <c r="K42" s="39">
        <v>4299985.96</v>
      </c>
      <c r="M42" s="250" t="s">
        <v>815</v>
      </c>
      <c r="U42" s="17">
        <f t="shared" si="0"/>
        <v>4700014.04</v>
      </c>
    </row>
    <row r="43" spans="1:21" s="41" customFormat="1" ht="24">
      <c r="A43" s="43">
        <v>14</v>
      </c>
      <c r="B43" s="41" t="s">
        <v>61</v>
      </c>
      <c r="C43" s="44">
        <v>2019</v>
      </c>
      <c r="D43" s="44"/>
      <c r="E43" s="42" t="s">
        <v>62</v>
      </c>
      <c r="F43" s="50" t="s">
        <v>42</v>
      </c>
      <c r="G43" s="46">
        <v>2000000</v>
      </c>
      <c r="H43" s="47">
        <v>43540</v>
      </c>
      <c r="I43" s="47">
        <v>43830</v>
      </c>
      <c r="J43" s="49">
        <v>1</v>
      </c>
      <c r="K43" s="39">
        <v>1240696.6499999999</v>
      </c>
      <c r="M43" s="250" t="s">
        <v>804</v>
      </c>
      <c r="P43" s="69">
        <v>1138792.68</v>
      </c>
      <c r="Q43" s="69">
        <v>101903.97</v>
      </c>
      <c r="R43" s="69"/>
      <c r="S43" s="69">
        <f>SUM(P43:R43)</f>
        <v>1240696.6499999999</v>
      </c>
      <c r="U43" s="17">
        <f t="shared" si="0"/>
        <v>759303.35000000009</v>
      </c>
    </row>
    <row r="44" spans="1:21" s="41" customFormat="1" ht="24">
      <c r="A44" s="43">
        <v>15</v>
      </c>
      <c r="B44" s="41" t="s">
        <v>63</v>
      </c>
      <c r="C44" s="44">
        <v>2019</v>
      </c>
      <c r="D44" s="44"/>
      <c r="E44" s="42" t="s">
        <v>64</v>
      </c>
      <c r="F44" s="50" t="s">
        <v>65</v>
      </c>
      <c r="G44" s="46">
        <v>2000000</v>
      </c>
      <c r="H44" s="47">
        <v>43471</v>
      </c>
      <c r="I44" s="47">
        <v>43876</v>
      </c>
      <c r="J44" s="49">
        <v>1</v>
      </c>
      <c r="K44" s="39">
        <v>1596679.95</v>
      </c>
      <c r="M44" s="250" t="s">
        <v>816</v>
      </c>
      <c r="U44" s="17">
        <f t="shared" si="0"/>
        <v>403320.05000000005</v>
      </c>
    </row>
    <row r="45" spans="1:21" s="41" customFormat="1" ht="24">
      <c r="A45" s="43">
        <v>16</v>
      </c>
      <c r="B45" s="41" t="s">
        <v>66</v>
      </c>
      <c r="C45" s="44">
        <v>2019</v>
      </c>
      <c r="D45" s="44"/>
      <c r="E45" s="42" t="s">
        <v>67</v>
      </c>
      <c r="F45" s="50" t="s">
        <v>44</v>
      </c>
      <c r="G45" s="46">
        <v>3000000</v>
      </c>
      <c r="H45" s="47">
        <v>43662</v>
      </c>
      <c r="I45" s="47">
        <v>43921</v>
      </c>
      <c r="J45" s="49">
        <v>0.8</v>
      </c>
      <c r="K45" s="39">
        <v>1363098.11</v>
      </c>
      <c r="M45" s="250"/>
      <c r="U45" s="17">
        <f t="shared" si="0"/>
        <v>1636901.89</v>
      </c>
    </row>
    <row r="46" spans="1:21" ht="24">
      <c r="A46" s="5">
        <v>17</v>
      </c>
      <c r="B46" s="41" t="s">
        <v>792</v>
      </c>
      <c r="C46" s="44">
        <v>2019</v>
      </c>
      <c r="D46" s="11"/>
      <c r="E46" s="45" t="s">
        <v>68</v>
      </c>
      <c r="F46" s="50"/>
      <c r="G46" s="46">
        <v>2387650.4900000002</v>
      </c>
      <c r="K46" s="39">
        <v>0</v>
      </c>
      <c r="M46" s="250"/>
      <c r="U46" s="17">
        <f t="shared" si="0"/>
        <v>2387650.4900000002</v>
      </c>
    </row>
    <row r="47" spans="1:21" s="41" customFormat="1" ht="24">
      <c r="A47" s="43">
        <v>30</v>
      </c>
      <c r="B47" s="41" t="s">
        <v>69</v>
      </c>
      <c r="C47" s="44">
        <v>2019</v>
      </c>
      <c r="D47" s="44"/>
      <c r="E47" s="42" t="s">
        <v>70</v>
      </c>
      <c r="F47" s="48" t="s">
        <v>22</v>
      </c>
      <c r="G47" s="46">
        <v>1678571.43</v>
      </c>
      <c r="H47" s="47">
        <v>43632</v>
      </c>
      <c r="I47" s="47">
        <v>43982</v>
      </c>
      <c r="J47" s="49">
        <v>0.8</v>
      </c>
      <c r="K47" s="39">
        <v>1340463.01</v>
      </c>
      <c r="M47" s="98" t="s">
        <v>817</v>
      </c>
      <c r="U47" s="17">
        <f t="shared" si="0"/>
        <v>338108.41999999993</v>
      </c>
    </row>
    <row r="48" spans="1:21" ht="24">
      <c r="A48" s="5">
        <v>42</v>
      </c>
      <c r="B48" s="41">
        <v>0</v>
      </c>
      <c r="C48" s="44">
        <v>2019</v>
      </c>
      <c r="D48" s="11"/>
      <c r="E48" s="42" t="s">
        <v>71</v>
      </c>
      <c r="G48" s="46">
        <v>10877134.99</v>
      </c>
      <c r="K48" s="39">
        <v>0</v>
      </c>
      <c r="U48" s="17">
        <f t="shared" si="0"/>
        <v>10877134.99</v>
      </c>
    </row>
    <row r="49" spans="1:21" ht="24">
      <c r="A49" s="5">
        <v>43</v>
      </c>
      <c r="C49" s="44"/>
      <c r="D49" s="3"/>
      <c r="E49" s="45" t="s">
        <v>72</v>
      </c>
      <c r="F49" s="46"/>
      <c r="G49" s="46"/>
      <c r="U49" s="17">
        <f t="shared" si="0"/>
        <v>0</v>
      </c>
    </row>
    <row r="50" spans="1:21">
      <c r="A50" s="5">
        <v>44</v>
      </c>
      <c r="C50" s="283"/>
      <c r="D50" s="291"/>
      <c r="E50" s="292" t="s">
        <v>73</v>
      </c>
      <c r="F50" s="286"/>
      <c r="G50" s="293">
        <v>15000000</v>
      </c>
      <c r="H50" s="286"/>
      <c r="I50" s="286"/>
      <c r="J50" s="288"/>
      <c r="K50" s="294">
        <v>0</v>
      </c>
      <c r="L50" s="282"/>
      <c r="M50" s="290"/>
      <c r="U50" s="17">
        <f t="shared" si="0"/>
        <v>15000000</v>
      </c>
    </row>
    <row r="51" spans="1:21">
      <c r="A51" s="5">
        <v>45</v>
      </c>
      <c r="C51" s="283"/>
      <c r="D51" s="291"/>
      <c r="E51" s="292" t="s">
        <v>74</v>
      </c>
      <c r="F51" s="286"/>
      <c r="G51" s="293">
        <v>12000000</v>
      </c>
      <c r="H51" s="286"/>
      <c r="I51" s="286"/>
      <c r="J51" s="288"/>
      <c r="K51" s="294">
        <v>0</v>
      </c>
      <c r="L51" s="282"/>
      <c r="M51" s="290"/>
      <c r="U51" s="17">
        <f t="shared" si="0"/>
        <v>12000000</v>
      </c>
    </row>
    <row r="52" spans="1:21" ht="24">
      <c r="A52" s="5">
        <v>46</v>
      </c>
      <c r="C52" s="283"/>
      <c r="D52" s="291"/>
      <c r="E52" s="292" t="s">
        <v>75</v>
      </c>
      <c r="F52" s="286"/>
      <c r="G52" s="293">
        <v>3594500</v>
      </c>
      <c r="H52" s="286"/>
      <c r="I52" s="286"/>
      <c r="J52" s="288"/>
      <c r="K52" s="294">
        <v>0</v>
      </c>
      <c r="L52" s="282"/>
      <c r="M52" s="290"/>
      <c r="U52" s="17">
        <f t="shared" si="0"/>
        <v>3594500</v>
      </c>
    </row>
    <row r="53" spans="1:21">
      <c r="A53" s="5">
        <v>47</v>
      </c>
      <c r="C53" s="283"/>
      <c r="D53" s="291"/>
      <c r="E53" s="292" t="s">
        <v>76</v>
      </c>
      <c r="F53" s="286"/>
      <c r="G53" s="293">
        <v>4400000</v>
      </c>
      <c r="H53" s="286"/>
      <c r="I53" s="286"/>
      <c r="J53" s="288"/>
      <c r="K53" s="294">
        <v>0</v>
      </c>
      <c r="L53" s="282"/>
      <c r="M53" s="290"/>
      <c r="U53" s="17">
        <f t="shared" si="0"/>
        <v>4400000</v>
      </c>
    </row>
    <row r="54" spans="1:21">
      <c r="A54" s="5">
        <v>52</v>
      </c>
      <c r="C54" s="283">
        <v>2019</v>
      </c>
      <c r="D54" s="291"/>
      <c r="E54" s="295" t="s">
        <v>77</v>
      </c>
      <c r="F54" s="286"/>
      <c r="G54" s="293">
        <v>2000000</v>
      </c>
      <c r="H54" s="286"/>
      <c r="I54" s="286"/>
      <c r="J54" s="288"/>
      <c r="K54" s="294">
        <v>0</v>
      </c>
      <c r="L54" s="282"/>
      <c r="M54" s="290"/>
      <c r="U54" s="17">
        <f t="shared" si="0"/>
        <v>2000000</v>
      </c>
    </row>
    <row r="55" spans="1:21" ht="24">
      <c r="E55" s="77" t="s">
        <v>78</v>
      </c>
      <c r="G55" s="61">
        <f>SUM(G35:G54)</f>
        <v>187416428.34000003</v>
      </c>
      <c r="K55" s="61">
        <f>SUM(K37:K54)</f>
        <v>79769937.650000006</v>
      </c>
      <c r="U55" s="17">
        <f t="shared" si="0"/>
        <v>107646490.69000003</v>
      </c>
    </row>
    <row r="56" spans="1:21">
      <c r="E56" s="77"/>
      <c r="G56" s="59"/>
      <c r="K56" s="59"/>
      <c r="U56" s="17">
        <f t="shared" si="0"/>
        <v>0</v>
      </c>
    </row>
    <row r="57" spans="1:21">
      <c r="E57" s="77"/>
      <c r="G57" s="59"/>
      <c r="K57" s="49"/>
      <c r="U57" s="17">
        <f t="shared" si="0"/>
        <v>0</v>
      </c>
    </row>
    <row r="58" spans="1:21">
      <c r="D58" s="12" t="s">
        <v>79</v>
      </c>
      <c r="G58" s="59"/>
      <c r="K58" s="49"/>
      <c r="U58" s="17">
        <f t="shared" si="0"/>
        <v>0</v>
      </c>
    </row>
    <row r="59" spans="1:21" s="41" customFormat="1" ht="36">
      <c r="A59" s="43">
        <v>19</v>
      </c>
      <c r="B59" s="41" t="s">
        <v>80</v>
      </c>
      <c r="C59" s="44">
        <v>2019</v>
      </c>
      <c r="D59" s="44"/>
      <c r="E59" s="42" t="s">
        <v>81</v>
      </c>
      <c r="F59" s="50" t="s">
        <v>82</v>
      </c>
      <c r="G59" s="46">
        <v>400000</v>
      </c>
      <c r="H59" s="47">
        <v>43662</v>
      </c>
      <c r="I59" s="47">
        <v>43921</v>
      </c>
      <c r="J59" s="49">
        <v>0.97</v>
      </c>
      <c r="K59" s="39">
        <v>328396.65000000002</v>
      </c>
      <c r="M59" s="250" t="s">
        <v>818</v>
      </c>
      <c r="U59" s="17">
        <f t="shared" si="0"/>
        <v>71603.349999999977</v>
      </c>
    </row>
    <row r="60" spans="1:21" s="41" customFormat="1" ht="24">
      <c r="A60" s="43">
        <v>21</v>
      </c>
      <c r="B60" s="41" t="s">
        <v>83</v>
      </c>
      <c r="C60" s="44">
        <v>2019</v>
      </c>
      <c r="D60" s="44"/>
      <c r="E60" s="42" t="s">
        <v>84</v>
      </c>
      <c r="F60" s="48" t="s">
        <v>22</v>
      </c>
      <c r="G60" s="46">
        <v>400000</v>
      </c>
      <c r="H60" s="47">
        <v>43471</v>
      </c>
      <c r="I60" s="47">
        <v>43708</v>
      </c>
      <c r="J60" s="49">
        <v>1</v>
      </c>
      <c r="K60" s="39">
        <v>335921.21</v>
      </c>
      <c r="M60" s="250" t="s">
        <v>804</v>
      </c>
      <c r="U60" s="17">
        <f t="shared" si="0"/>
        <v>64078.789999999979</v>
      </c>
    </row>
    <row r="61" spans="1:21">
      <c r="A61" s="5">
        <v>49</v>
      </c>
      <c r="C61" s="283">
        <v>2019</v>
      </c>
      <c r="D61" s="291"/>
      <c r="E61" s="295" t="s">
        <v>85</v>
      </c>
      <c r="F61" s="286"/>
      <c r="G61" s="293">
        <v>5000000</v>
      </c>
      <c r="H61" s="286"/>
      <c r="I61" s="286"/>
      <c r="J61" s="288"/>
      <c r="K61" s="294">
        <v>0</v>
      </c>
      <c r="L61" s="282"/>
      <c r="M61" s="296"/>
      <c r="U61" s="17">
        <f t="shared" si="0"/>
        <v>5000000</v>
      </c>
    </row>
    <row r="62" spans="1:21">
      <c r="A62" s="5">
        <v>50</v>
      </c>
      <c r="C62" s="283">
        <v>2019</v>
      </c>
      <c r="D62" s="291"/>
      <c r="E62" s="295" t="s">
        <v>86</v>
      </c>
      <c r="F62" s="286"/>
      <c r="G62" s="293">
        <v>2000000</v>
      </c>
      <c r="H62" s="286"/>
      <c r="I62" s="286"/>
      <c r="J62" s="288"/>
      <c r="K62" s="294">
        <v>0</v>
      </c>
      <c r="L62" s="282"/>
      <c r="M62" s="290"/>
      <c r="U62" s="17">
        <f t="shared" si="0"/>
        <v>2000000</v>
      </c>
    </row>
    <row r="63" spans="1:21" ht="24">
      <c r="E63" s="77" t="s">
        <v>87</v>
      </c>
      <c r="G63" s="61">
        <f>SUM(G59:G62)</f>
        <v>7800000</v>
      </c>
      <c r="K63" s="61">
        <f>SUM(K59:K62)</f>
        <v>664317.8600000001</v>
      </c>
      <c r="U63" s="17">
        <f t="shared" si="0"/>
        <v>7135682.1399999997</v>
      </c>
    </row>
    <row r="64" spans="1:21">
      <c r="C64" s="44"/>
      <c r="D64" s="11"/>
      <c r="E64" s="42"/>
      <c r="G64" s="46"/>
      <c r="U64" s="17">
        <f t="shared" si="0"/>
        <v>0</v>
      </c>
    </row>
    <row r="65" spans="1:21" s="262" customFormat="1" ht="13.5" thickBot="1">
      <c r="A65" s="14">
        <v>53</v>
      </c>
      <c r="B65" s="259"/>
      <c r="C65" s="260"/>
      <c r="D65" s="261" t="s">
        <v>88</v>
      </c>
      <c r="E65" s="135"/>
      <c r="F65" s="158"/>
      <c r="G65" s="75">
        <f>+G63+G55+G30</f>
        <v>222826428.35000002</v>
      </c>
      <c r="H65" s="158"/>
      <c r="I65" s="158"/>
      <c r="J65" s="155"/>
      <c r="K65" s="75">
        <f>+K63+K55+K30</f>
        <v>83885237.590000004</v>
      </c>
      <c r="L65" s="259"/>
      <c r="M65" s="153"/>
      <c r="U65" s="17">
        <f t="shared" si="0"/>
        <v>138941190.76000002</v>
      </c>
    </row>
    <row r="66" spans="1:21" ht="12.75" thickTop="1">
      <c r="A66" s="5">
        <v>54</v>
      </c>
      <c r="C66" s="44"/>
      <c r="D66" s="263"/>
      <c r="E66" s="77"/>
      <c r="G66" s="264"/>
      <c r="K66" s="49"/>
      <c r="U66" s="17">
        <f t="shared" si="0"/>
        <v>0</v>
      </c>
    </row>
    <row r="67" spans="1:21">
      <c r="A67" s="5">
        <v>55</v>
      </c>
      <c r="C67" s="44"/>
      <c r="D67" s="263"/>
      <c r="E67" s="77"/>
      <c r="G67" s="264"/>
      <c r="K67" s="49"/>
      <c r="U67" s="17">
        <f t="shared" si="0"/>
        <v>0</v>
      </c>
    </row>
    <row r="68" spans="1:21">
      <c r="C68" s="44"/>
      <c r="D68" s="263"/>
      <c r="E68" s="77"/>
      <c r="G68" s="264"/>
      <c r="K68" s="49"/>
      <c r="U68" s="17">
        <f t="shared" si="0"/>
        <v>0</v>
      </c>
    </row>
    <row r="69" spans="1:21">
      <c r="C69" s="44"/>
      <c r="D69" s="263"/>
      <c r="E69" s="77"/>
      <c r="G69" s="264"/>
      <c r="K69" s="49"/>
      <c r="U69" s="17">
        <f t="shared" si="0"/>
        <v>0</v>
      </c>
    </row>
    <row r="70" spans="1:21">
      <c r="C70" s="44"/>
      <c r="D70" s="263"/>
      <c r="E70" s="77"/>
      <c r="G70" s="264"/>
      <c r="K70" s="49"/>
      <c r="U70" s="17">
        <f t="shared" si="0"/>
        <v>0</v>
      </c>
    </row>
    <row r="71" spans="1:21" s="265" customFormat="1" ht="15.75">
      <c r="A71" s="265">
        <v>56</v>
      </c>
      <c r="B71" s="266"/>
      <c r="C71" s="460" t="s">
        <v>89</v>
      </c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U71" s="17">
        <f t="shared" si="0"/>
        <v>0</v>
      </c>
    </row>
    <row r="72" spans="1:21">
      <c r="A72" s="5">
        <v>57</v>
      </c>
      <c r="F72" s="44"/>
      <c r="G72" s="267"/>
      <c r="H72" s="44"/>
      <c r="I72" s="44"/>
      <c r="K72" s="49"/>
      <c r="L72" s="268"/>
      <c r="U72" s="17">
        <f t="shared" si="0"/>
        <v>0</v>
      </c>
    </row>
    <row r="73" spans="1:21">
      <c r="F73" s="44"/>
      <c r="G73" s="267"/>
      <c r="H73" s="44"/>
      <c r="I73" s="44"/>
      <c r="K73" s="49"/>
      <c r="L73" s="268"/>
      <c r="U73" s="17">
        <f t="shared" si="0"/>
        <v>0</v>
      </c>
    </row>
    <row r="74" spans="1:21" ht="12.75">
      <c r="D74" s="15" t="s">
        <v>15</v>
      </c>
      <c r="E74" s="77"/>
      <c r="G74" s="59"/>
      <c r="K74" s="49"/>
      <c r="U74" s="17">
        <f t="shared" si="0"/>
        <v>0</v>
      </c>
    </row>
    <row r="75" spans="1:21">
      <c r="A75" s="5">
        <v>63</v>
      </c>
      <c r="C75" s="48">
        <v>2011</v>
      </c>
      <c r="E75" s="45" t="s">
        <v>90</v>
      </c>
      <c r="F75" s="50" t="s">
        <v>91</v>
      </c>
      <c r="G75" s="40">
        <v>114000</v>
      </c>
      <c r="H75" s="47">
        <v>40695</v>
      </c>
      <c r="I75" s="47">
        <v>41274</v>
      </c>
      <c r="J75" s="49">
        <v>1</v>
      </c>
      <c r="K75" s="39">
        <f>114000-33582</f>
        <v>80418</v>
      </c>
      <c r="U75" s="17">
        <f t="shared" si="0"/>
        <v>33582</v>
      </c>
    </row>
    <row r="76" spans="1:21" ht="45">
      <c r="A76" s="5">
        <v>66</v>
      </c>
      <c r="B76" s="95" t="s">
        <v>92</v>
      </c>
      <c r="C76" s="48">
        <v>2012</v>
      </c>
      <c r="E76" s="42" t="s">
        <v>93</v>
      </c>
      <c r="F76" s="50" t="s">
        <v>52</v>
      </c>
      <c r="G76" s="269">
        <v>535115.82999999996</v>
      </c>
      <c r="H76" s="270">
        <v>41487</v>
      </c>
      <c r="I76" s="270">
        <v>41713</v>
      </c>
      <c r="J76" s="96">
        <v>1</v>
      </c>
      <c r="K76" s="97">
        <v>495907.52</v>
      </c>
      <c r="L76" s="45"/>
      <c r="M76" s="250" t="s">
        <v>819</v>
      </c>
      <c r="U76" s="17">
        <f t="shared" si="0"/>
        <v>39208.309999999939</v>
      </c>
    </row>
    <row r="77" spans="1:21" ht="56.25">
      <c r="A77" s="5">
        <v>67</v>
      </c>
      <c r="B77" s="95" t="s">
        <v>94</v>
      </c>
      <c r="C77" s="48">
        <v>2013</v>
      </c>
      <c r="E77" s="45" t="s">
        <v>95</v>
      </c>
      <c r="F77" s="50" t="s">
        <v>96</v>
      </c>
      <c r="G77" s="40">
        <v>3000000</v>
      </c>
      <c r="H77" s="246">
        <v>41351</v>
      </c>
      <c r="I77" s="47">
        <v>42154</v>
      </c>
      <c r="J77" s="49">
        <v>1</v>
      </c>
      <c r="K77" s="39">
        <f>2661470.08+7000</f>
        <v>2668470.08</v>
      </c>
      <c r="M77" s="98" t="s">
        <v>820</v>
      </c>
      <c r="U77" s="17">
        <f t="shared" si="0"/>
        <v>331529.91999999993</v>
      </c>
    </row>
    <row r="78" spans="1:21" ht="24">
      <c r="A78" s="5">
        <v>68</v>
      </c>
      <c r="B78" s="95" t="s">
        <v>97</v>
      </c>
      <c r="C78" s="48">
        <v>2013</v>
      </c>
      <c r="E78" s="45" t="s">
        <v>98</v>
      </c>
      <c r="F78" s="98" t="s">
        <v>99</v>
      </c>
      <c r="G78" s="271">
        <f>8100+3000000</f>
        <v>3008100</v>
      </c>
      <c r="H78" s="272">
        <v>41548</v>
      </c>
      <c r="I78" s="99">
        <v>42916</v>
      </c>
      <c r="J78" s="273">
        <v>1</v>
      </c>
      <c r="K78" s="274">
        <v>2783489.42</v>
      </c>
      <c r="M78" s="98" t="s">
        <v>821</v>
      </c>
      <c r="U78" s="17">
        <f t="shared" si="0"/>
        <v>224610.58000000007</v>
      </c>
    </row>
    <row r="79" spans="1:21" s="41" customFormat="1" ht="33.75">
      <c r="A79" s="43">
        <v>69</v>
      </c>
      <c r="B79" s="95" t="s">
        <v>100</v>
      </c>
      <c r="C79" s="48">
        <v>2013</v>
      </c>
      <c r="E79" s="45" t="s">
        <v>101</v>
      </c>
      <c r="F79" s="50" t="s">
        <v>52</v>
      </c>
      <c r="G79" s="60">
        <f>104400+3000000</f>
        <v>3104400</v>
      </c>
      <c r="H79" s="100">
        <v>41596</v>
      </c>
      <c r="I79" s="100">
        <v>44196</v>
      </c>
      <c r="J79" s="49">
        <v>0.02</v>
      </c>
      <c r="K79" s="39">
        <v>77968.679999999993</v>
      </c>
      <c r="M79" s="98" t="s">
        <v>102</v>
      </c>
      <c r="U79" s="17">
        <f t="shared" si="0"/>
        <v>3026431.32</v>
      </c>
    </row>
    <row r="80" spans="1:21" ht="24">
      <c r="A80" s="5">
        <v>70</v>
      </c>
      <c r="B80" s="95" t="s">
        <v>103</v>
      </c>
      <c r="C80" s="48">
        <v>2013</v>
      </c>
      <c r="E80" s="45" t="s">
        <v>104</v>
      </c>
      <c r="F80" s="50" t="s">
        <v>22</v>
      </c>
      <c r="G80" s="60">
        <v>568710</v>
      </c>
      <c r="H80" s="100">
        <v>42552</v>
      </c>
      <c r="I80" s="100">
        <v>42947</v>
      </c>
      <c r="J80" s="49">
        <v>1</v>
      </c>
      <c r="K80" s="39">
        <v>468013.78</v>
      </c>
      <c r="M80" s="250"/>
      <c r="U80" s="17">
        <f t="shared" ref="U80:U143" si="1">G80-K80</f>
        <v>100696.21999999997</v>
      </c>
    </row>
    <row r="81" spans="1:21" s="41" customFormat="1" ht="24">
      <c r="A81" s="43">
        <v>82</v>
      </c>
      <c r="B81" s="95" t="s">
        <v>105</v>
      </c>
      <c r="C81" s="48">
        <v>2015</v>
      </c>
      <c r="E81" s="101" t="s">
        <v>106</v>
      </c>
      <c r="F81" s="50" t="s">
        <v>107</v>
      </c>
      <c r="G81" s="60">
        <v>800000</v>
      </c>
      <c r="H81" s="99">
        <v>42371</v>
      </c>
      <c r="I81" s="124">
        <v>43769</v>
      </c>
      <c r="J81" s="49">
        <v>1</v>
      </c>
      <c r="K81" s="95">
        <v>753942.58</v>
      </c>
      <c r="M81" s="148"/>
      <c r="U81" s="17">
        <f t="shared" si="1"/>
        <v>46057.420000000042</v>
      </c>
    </row>
    <row r="82" spans="1:21">
      <c r="A82" s="5">
        <v>83</v>
      </c>
      <c r="B82" s="41" t="s">
        <v>108</v>
      </c>
      <c r="C82" s="48">
        <v>2015</v>
      </c>
      <c r="E82" s="103" t="s">
        <v>109</v>
      </c>
      <c r="F82" s="44" t="s">
        <v>22</v>
      </c>
      <c r="G82" s="60">
        <v>770000</v>
      </c>
      <c r="H82" s="104">
        <v>42384</v>
      </c>
      <c r="I82" s="99">
        <v>43190</v>
      </c>
      <c r="J82" s="49">
        <v>1</v>
      </c>
      <c r="K82" s="39">
        <v>542396.04</v>
      </c>
      <c r="L82" s="69"/>
      <c r="M82" s="250"/>
      <c r="U82" s="17">
        <f t="shared" si="1"/>
        <v>227603.95999999996</v>
      </c>
    </row>
    <row r="83" spans="1:21" s="41" customFormat="1">
      <c r="A83" s="43">
        <v>84</v>
      </c>
      <c r="B83" s="41" t="s">
        <v>110</v>
      </c>
      <c r="C83" s="48">
        <v>2015</v>
      </c>
      <c r="E83" s="103" t="s">
        <v>111</v>
      </c>
      <c r="F83" s="44" t="s">
        <v>52</v>
      </c>
      <c r="G83" s="60">
        <v>2000000</v>
      </c>
      <c r="H83" s="47">
        <v>43475</v>
      </c>
      <c r="I83" s="99">
        <v>44196</v>
      </c>
      <c r="J83" s="49">
        <v>0.95</v>
      </c>
      <c r="K83" s="39">
        <v>1716184.88</v>
      </c>
      <c r="L83" s="69"/>
      <c r="M83" s="250"/>
      <c r="U83" s="17">
        <f t="shared" si="1"/>
        <v>283815.12000000011</v>
      </c>
    </row>
    <row r="84" spans="1:21" s="41" customFormat="1" ht="36">
      <c r="A84" s="43">
        <v>96</v>
      </c>
      <c r="B84" s="95" t="s">
        <v>112</v>
      </c>
      <c r="C84" s="48">
        <v>2015</v>
      </c>
      <c r="E84" s="101" t="s">
        <v>113</v>
      </c>
      <c r="F84" s="44" t="s">
        <v>114</v>
      </c>
      <c r="G84" s="60">
        <v>303389.8</v>
      </c>
      <c r="H84" s="104">
        <v>42782</v>
      </c>
      <c r="I84" s="99">
        <v>44196</v>
      </c>
      <c r="J84" s="49">
        <v>0.5</v>
      </c>
      <c r="K84" s="39">
        <v>206913.03</v>
      </c>
      <c r="L84" s="69"/>
      <c r="M84" s="250" t="s">
        <v>797</v>
      </c>
      <c r="U84" s="17">
        <f t="shared" si="1"/>
        <v>96476.76999999999</v>
      </c>
    </row>
    <row r="85" spans="1:21" ht="36">
      <c r="A85" s="5">
        <v>98</v>
      </c>
      <c r="B85" s="95" t="s">
        <v>115</v>
      </c>
      <c r="C85" s="44">
        <v>2016</v>
      </c>
      <c r="D85" s="11"/>
      <c r="E85" s="103" t="s">
        <v>116</v>
      </c>
      <c r="F85" s="44" t="s">
        <v>44</v>
      </c>
      <c r="G85" s="60">
        <v>500000</v>
      </c>
      <c r="H85" s="100">
        <v>42629</v>
      </c>
      <c r="I85" s="100">
        <v>42916</v>
      </c>
      <c r="J85" s="49">
        <v>1</v>
      </c>
      <c r="K85" s="39">
        <v>320188.77</v>
      </c>
      <c r="L85" s="60"/>
      <c r="M85" s="250"/>
      <c r="U85" s="17">
        <f t="shared" si="1"/>
        <v>179811.22999999998</v>
      </c>
    </row>
    <row r="86" spans="1:21" s="41" customFormat="1" ht="48">
      <c r="A86" s="43">
        <v>106</v>
      </c>
      <c r="B86" s="95" t="s">
        <v>117</v>
      </c>
      <c r="C86" s="44">
        <v>2016</v>
      </c>
      <c r="D86" s="44"/>
      <c r="E86" s="78" t="s">
        <v>118</v>
      </c>
      <c r="F86" s="105" t="s">
        <v>119</v>
      </c>
      <c r="G86" s="60">
        <v>2000000</v>
      </c>
      <c r="H86" s="100">
        <v>42741</v>
      </c>
      <c r="I86" s="100">
        <v>44196</v>
      </c>
      <c r="J86" s="244">
        <v>0.51700000000000002</v>
      </c>
      <c r="K86" s="39">
        <v>1593541.55</v>
      </c>
      <c r="L86" s="60"/>
      <c r="M86" s="250" t="s">
        <v>786</v>
      </c>
      <c r="U86" s="17">
        <f t="shared" si="1"/>
        <v>406458.44999999995</v>
      </c>
    </row>
    <row r="87" spans="1:21" ht="24">
      <c r="A87" s="5">
        <v>107</v>
      </c>
      <c r="B87" s="95" t="s">
        <v>120</v>
      </c>
      <c r="C87" s="44">
        <v>2016</v>
      </c>
      <c r="D87" s="11"/>
      <c r="E87" s="78" t="s">
        <v>121</v>
      </c>
      <c r="F87" s="44" t="s">
        <v>122</v>
      </c>
      <c r="G87" s="60">
        <v>975000</v>
      </c>
      <c r="H87" s="100">
        <v>43055</v>
      </c>
      <c r="I87" s="100">
        <v>43555</v>
      </c>
      <c r="J87" s="49">
        <v>1</v>
      </c>
      <c r="K87" s="107">
        <v>810122.28</v>
      </c>
      <c r="L87" s="60"/>
      <c r="M87" s="250"/>
      <c r="P87" s="297">
        <v>764122.65</v>
      </c>
      <c r="Q87" s="297">
        <v>45999.63</v>
      </c>
      <c r="R87" s="297"/>
      <c r="S87" s="297">
        <f>SUM(P87:R87)</f>
        <v>810122.28</v>
      </c>
      <c r="U87" s="17">
        <f t="shared" si="1"/>
        <v>164877.71999999997</v>
      </c>
    </row>
    <row r="88" spans="1:21" ht="24">
      <c r="A88" s="5">
        <v>108</v>
      </c>
      <c r="B88" s="95" t="s">
        <v>123</v>
      </c>
      <c r="C88" s="44">
        <v>2016</v>
      </c>
      <c r="D88" s="11"/>
      <c r="E88" s="78" t="s">
        <v>124</v>
      </c>
      <c r="F88" s="44" t="s">
        <v>125</v>
      </c>
      <c r="G88" s="60">
        <v>500000</v>
      </c>
      <c r="H88" s="100">
        <v>42659</v>
      </c>
      <c r="I88" s="100">
        <v>43251</v>
      </c>
      <c r="J88" s="49">
        <v>1</v>
      </c>
      <c r="K88" s="39">
        <v>374922.29</v>
      </c>
      <c r="L88" s="60"/>
      <c r="P88" s="297">
        <v>352817.03</v>
      </c>
      <c r="Q88" s="297">
        <v>22105.26</v>
      </c>
      <c r="R88" s="297"/>
      <c r="S88" s="297">
        <f>SUM(P88:R88)</f>
        <v>374922.29000000004</v>
      </c>
      <c r="U88" s="17">
        <f t="shared" si="1"/>
        <v>125077.71000000002</v>
      </c>
    </row>
    <row r="89" spans="1:21" ht="24">
      <c r="A89" s="5">
        <v>109</v>
      </c>
      <c r="B89" s="95" t="s">
        <v>126</v>
      </c>
      <c r="C89" s="44">
        <v>2016</v>
      </c>
      <c r="D89" s="11"/>
      <c r="E89" s="78" t="s">
        <v>127</v>
      </c>
      <c r="F89" s="44" t="s">
        <v>128</v>
      </c>
      <c r="G89" s="60">
        <v>1000000</v>
      </c>
      <c r="H89" s="100">
        <v>42705</v>
      </c>
      <c r="I89" s="100">
        <v>43434</v>
      </c>
      <c r="J89" s="49">
        <v>1</v>
      </c>
      <c r="K89" s="39">
        <v>832656.5</v>
      </c>
      <c r="L89" s="60"/>
      <c r="P89" s="297">
        <v>783751.69</v>
      </c>
      <c r="Q89" s="297">
        <v>48904.81</v>
      </c>
      <c r="R89" s="297"/>
      <c r="S89" s="297">
        <f>SUM(P89:R89)</f>
        <v>832656.5</v>
      </c>
      <c r="U89" s="17">
        <f t="shared" si="1"/>
        <v>167343.5</v>
      </c>
    </row>
    <row r="90" spans="1:21" ht="24">
      <c r="A90" s="5">
        <v>110</v>
      </c>
      <c r="B90" s="95" t="s">
        <v>129</v>
      </c>
      <c r="C90" s="44">
        <v>2016</v>
      </c>
      <c r="D90" s="11"/>
      <c r="E90" s="78" t="s">
        <v>130</v>
      </c>
      <c r="F90" s="44" t="s">
        <v>122</v>
      </c>
      <c r="G90" s="60">
        <v>400000</v>
      </c>
      <c r="H90" s="100">
        <v>43675</v>
      </c>
      <c r="I90" s="100">
        <v>43768</v>
      </c>
      <c r="J90" s="49">
        <v>0.53</v>
      </c>
      <c r="K90" s="39">
        <v>223432.29</v>
      </c>
      <c r="L90" s="60"/>
      <c r="M90" s="98" t="s">
        <v>867</v>
      </c>
      <c r="P90" s="297">
        <v>211222.56</v>
      </c>
      <c r="Q90" s="297">
        <v>12209.73</v>
      </c>
      <c r="R90" s="297"/>
      <c r="S90" s="297">
        <f>SUM(P90:R90)</f>
        <v>223432.29</v>
      </c>
      <c r="U90" s="17">
        <f t="shared" si="1"/>
        <v>176567.71</v>
      </c>
    </row>
    <row r="91" spans="1:21" s="41" customFormat="1" ht="24">
      <c r="A91" s="43">
        <v>111</v>
      </c>
      <c r="B91" s="95" t="s">
        <v>131</v>
      </c>
      <c r="C91" s="44">
        <v>2016</v>
      </c>
      <c r="D91" s="44"/>
      <c r="E91" s="78" t="s">
        <v>132</v>
      </c>
      <c r="F91" s="44" t="s">
        <v>133</v>
      </c>
      <c r="G91" s="60">
        <v>200000</v>
      </c>
      <c r="H91" s="100">
        <v>43662</v>
      </c>
      <c r="I91" s="100">
        <v>43921</v>
      </c>
      <c r="J91" s="49">
        <v>0.98</v>
      </c>
      <c r="K91" s="39">
        <v>168303.43</v>
      </c>
      <c r="L91" s="60"/>
      <c r="M91" s="250" t="s">
        <v>868</v>
      </c>
      <c r="U91" s="17">
        <f t="shared" si="1"/>
        <v>31696.570000000007</v>
      </c>
    </row>
    <row r="92" spans="1:21" ht="24">
      <c r="A92" s="5">
        <v>112</v>
      </c>
      <c r="B92" s="95" t="s">
        <v>134</v>
      </c>
      <c r="C92" s="44">
        <v>2016</v>
      </c>
      <c r="D92" s="11"/>
      <c r="E92" s="103" t="s">
        <v>135</v>
      </c>
      <c r="F92" s="44" t="s">
        <v>107</v>
      </c>
      <c r="G92" s="60">
        <v>500000</v>
      </c>
      <c r="H92" s="100">
        <v>42598</v>
      </c>
      <c r="I92" s="100">
        <v>42886</v>
      </c>
      <c r="J92" s="49">
        <v>1</v>
      </c>
      <c r="K92" s="39">
        <v>447026.94</v>
      </c>
      <c r="L92" s="60"/>
      <c r="M92" s="250"/>
      <c r="P92" s="39">
        <f>433707.5+6659.72</f>
        <v>440367.22</v>
      </c>
      <c r="Q92" s="297">
        <v>6659.72</v>
      </c>
      <c r="R92" s="297"/>
      <c r="S92" s="297">
        <f>SUM(P92:R92)</f>
        <v>447026.93999999994</v>
      </c>
      <c r="U92" s="17">
        <f t="shared" si="1"/>
        <v>52973.06</v>
      </c>
    </row>
    <row r="93" spans="1:21" ht="48">
      <c r="A93" s="5">
        <v>113</v>
      </c>
      <c r="B93" s="95" t="s">
        <v>136</v>
      </c>
      <c r="C93" s="44">
        <v>2016</v>
      </c>
      <c r="D93" s="11"/>
      <c r="E93" s="78" t="s">
        <v>137</v>
      </c>
      <c r="F93" s="44" t="s">
        <v>19</v>
      </c>
      <c r="G93" s="60">
        <v>6000000</v>
      </c>
      <c r="H93" s="100">
        <v>43676</v>
      </c>
      <c r="I93" s="100">
        <v>43677</v>
      </c>
      <c r="J93" s="49">
        <v>1</v>
      </c>
      <c r="K93" s="39">
        <v>5105050.96</v>
      </c>
      <c r="L93" s="60"/>
      <c r="U93" s="17">
        <f t="shared" si="1"/>
        <v>894949.04</v>
      </c>
    </row>
    <row r="94" spans="1:21">
      <c r="A94" s="5">
        <v>114</v>
      </c>
      <c r="C94" s="44"/>
      <c r="D94" s="11"/>
      <c r="E94" s="42" t="s">
        <v>138</v>
      </c>
      <c r="F94" s="44"/>
      <c r="G94" s="60"/>
      <c r="H94" s="106"/>
      <c r="I94" s="106"/>
      <c r="J94" s="49">
        <v>1</v>
      </c>
      <c r="K94" s="49"/>
      <c r="L94" s="60"/>
      <c r="U94" s="17">
        <f t="shared" si="1"/>
        <v>0</v>
      </c>
    </row>
    <row r="95" spans="1:21">
      <c r="A95" s="5">
        <v>115</v>
      </c>
      <c r="C95" s="44"/>
      <c r="D95" s="11"/>
      <c r="E95" s="42" t="s">
        <v>139</v>
      </c>
      <c r="F95" s="44"/>
      <c r="G95" s="60"/>
      <c r="H95" s="106"/>
      <c r="I95" s="106"/>
      <c r="J95" s="49">
        <v>1</v>
      </c>
      <c r="K95" s="49"/>
      <c r="L95" s="60"/>
      <c r="U95" s="17">
        <f t="shared" si="1"/>
        <v>0</v>
      </c>
    </row>
    <row r="96" spans="1:21">
      <c r="A96" s="5">
        <v>116</v>
      </c>
      <c r="C96" s="44"/>
      <c r="D96" s="11"/>
      <c r="E96" s="42" t="s">
        <v>140</v>
      </c>
      <c r="F96" s="44"/>
      <c r="G96" s="60"/>
      <c r="H96" s="106"/>
      <c r="I96" s="106"/>
      <c r="J96" s="49">
        <v>1</v>
      </c>
      <c r="K96" s="49"/>
      <c r="L96" s="60"/>
      <c r="U96" s="17">
        <f t="shared" si="1"/>
        <v>0</v>
      </c>
    </row>
    <row r="97" spans="1:21">
      <c r="A97" s="5">
        <v>117</v>
      </c>
      <c r="C97" s="44"/>
      <c r="D97" s="11"/>
      <c r="E97" s="42" t="s">
        <v>141</v>
      </c>
      <c r="F97" s="44"/>
      <c r="G97" s="60"/>
      <c r="H97" s="106"/>
      <c r="I97" s="106"/>
      <c r="J97" s="49">
        <v>1</v>
      </c>
      <c r="K97" s="49"/>
      <c r="L97" s="60"/>
      <c r="U97" s="17">
        <f t="shared" si="1"/>
        <v>0</v>
      </c>
    </row>
    <row r="98" spans="1:21">
      <c r="A98" s="5">
        <v>118</v>
      </c>
      <c r="C98" s="44"/>
      <c r="D98" s="11"/>
      <c r="E98" s="108" t="s">
        <v>142</v>
      </c>
      <c r="F98" s="44"/>
      <c r="G98" s="60"/>
      <c r="H98" s="106"/>
      <c r="I98" s="106"/>
      <c r="J98" s="49">
        <v>1</v>
      </c>
      <c r="K98" s="49"/>
      <c r="L98" s="60"/>
      <c r="U98" s="17">
        <f t="shared" si="1"/>
        <v>0</v>
      </c>
    </row>
    <row r="99" spans="1:21">
      <c r="A99" s="5">
        <v>119</v>
      </c>
      <c r="C99" s="44"/>
      <c r="D99" s="11"/>
      <c r="E99" s="108" t="s">
        <v>143</v>
      </c>
      <c r="F99" s="44"/>
      <c r="G99" s="60"/>
      <c r="H99" s="106"/>
      <c r="I99" s="106"/>
      <c r="J99" s="49">
        <v>1</v>
      </c>
      <c r="K99" s="49"/>
      <c r="L99" s="60"/>
      <c r="U99" s="17">
        <f t="shared" si="1"/>
        <v>0</v>
      </c>
    </row>
    <row r="100" spans="1:21">
      <c r="A100" s="5">
        <v>120</v>
      </c>
      <c r="C100" s="44"/>
      <c r="D100" s="11"/>
      <c r="E100" s="108" t="s">
        <v>144</v>
      </c>
      <c r="F100" s="44"/>
      <c r="G100" s="60"/>
      <c r="H100" s="106"/>
      <c r="I100" s="106"/>
      <c r="J100" s="49">
        <v>1</v>
      </c>
      <c r="K100" s="49"/>
      <c r="L100" s="60"/>
      <c r="U100" s="17">
        <f t="shared" si="1"/>
        <v>0</v>
      </c>
    </row>
    <row r="101" spans="1:21">
      <c r="A101" s="5">
        <v>121</v>
      </c>
      <c r="C101" s="44"/>
      <c r="D101" s="11"/>
      <c r="E101" s="42" t="s">
        <v>145</v>
      </c>
      <c r="F101" s="44"/>
      <c r="G101" s="60"/>
      <c r="H101" s="106"/>
      <c r="I101" s="106"/>
      <c r="J101" s="49">
        <v>1</v>
      </c>
      <c r="K101" s="49"/>
      <c r="L101" s="60"/>
      <c r="U101" s="17">
        <f t="shared" si="1"/>
        <v>0</v>
      </c>
    </row>
    <row r="102" spans="1:21" ht="24">
      <c r="A102" s="5">
        <v>123</v>
      </c>
      <c r="B102" s="95" t="s">
        <v>146</v>
      </c>
      <c r="C102" s="44">
        <v>2016</v>
      </c>
      <c r="D102" s="11"/>
      <c r="E102" s="78" t="s">
        <v>147</v>
      </c>
      <c r="F102" s="44" t="s">
        <v>148</v>
      </c>
      <c r="G102" s="60">
        <v>1054174.83</v>
      </c>
      <c r="H102" s="100">
        <v>43585</v>
      </c>
      <c r="I102" s="100">
        <v>43159</v>
      </c>
      <c r="J102" s="49">
        <v>1</v>
      </c>
      <c r="K102" s="39">
        <v>1056488.3899999999</v>
      </c>
      <c r="L102" s="60"/>
      <c r="U102" s="17">
        <f t="shared" si="1"/>
        <v>-2313.559999999823</v>
      </c>
    </row>
    <row r="103" spans="1:21">
      <c r="A103" s="5">
        <v>124</v>
      </c>
      <c r="C103" s="44"/>
      <c r="D103" s="11"/>
      <c r="E103" s="78" t="s">
        <v>149</v>
      </c>
      <c r="F103" s="44"/>
      <c r="G103" s="60"/>
      <c r="H103" s="106"/>
      <c r="I103" s="106"/>
      <c r="J103" s="49">
        <v>1</v>
      </c>
      <c r="K103" s="49"/>
      <c r="L103" s="60"/>
      <c r="U103" s="17">
        <f t="shared" si="1"/>
        <v>0</v>
      </c>
    </row>
    <row r="104" spans="1:21">
      <c r="A104" s="5">
        <v>125</v>
      </c>
      <c r="C104" s="44"/>
      <c r="D104" s="11"/>
      <c r="E104" s="78" t="s">
        <v>150</v>
      </c>
      <c r="F104" s="44"/>
      <c r="G104" s="60"/>
      <c r="H104" s="106"/>
      <c r="I104" s="106"/>
      <c r="J104" s="49">
        <v>1</v>
      </c>
      <c r="K104" s="49"/>
      <c r="L104" s="60"/>
      <c r="U104" s="17">
        <f t="shared" si="1"/>
        <v>0</v>
      </c>
    </row>
    <row r="105" spans="1:21">
      <c r="A105" s="5">
        <v>126</v>
      </c>
      <c r="C105" s="44"/>
      <c r="D105" s="11"/>
      <c r="E105" s="78" t="s">
        <v>151</v>
      </c>
      <c r="F105" s="44"/>
      <c r="G105" s="60"/>
      <c r="H105" s="106"/>
      <c r="I105" s="106"/>
      <c r="J105" s="49">
        <v>1</v>
      </c>
      <c r="K105" s="49"/>
      <c r="L105" s="60"/>
      <c r="U105" s="17">
        <f t="shared" si="1"/>
        <v>0</v>
      </c>
    </row>
    <row r="106" spans="1:21">
      <c r="A106" s="5">
        <v>127</v>
      </c>
      <c r="C106" s="44"/>
      <c r="D106" s="11"/>
      <c r="E106" s="78" t="s">
        <v>152</v>
      </c>
      <c r="F106" s="44"/>
      <c r="G106" s="60"/>
      <c r="H106" s="106"/>
      <c r="I106" s="106"/>
      <c r="J106" s="49">
        <v>1</v>
      </c>
      <c r="K106" s="49"/>
      <c r="L106" s="60"/>
      <c r="U106" s="17">
        <f t="shared" si="1"/>
        <v>0</v>
      </c>
    </row>
    <row r="107" spans="1:21">
      <c r="A107" s="5">
        <v>128</v>
      </c>
      <c r="C107" s="44"/>
      <c r="D107" s="11"/>
      <c r="E107" s="78" t="s">
        <v>153</v>
      </c>
      <c r="F107" s="44"/>
      <c r="G107" s="60"/>
      <c r="H107" s="106"/>
      <c r="I107" s="106"/>
      <c r="J107" s="49">
        <v>1</v>
      </c>
      <c r="K107" s="49"/>
      <c r="L107" s="60"/>
      <c r="U107" s="17">
        <f t="shared" si="1"/>
        <v>0</v>
      </c>
    </row>
    <row r="108" spans="1:21" ht="24">
      <c r="A108" s="5">
        <v>129</v>
      </c>
      <c r="C108" s="44"/>
      <c r="D108" s="11"/>
      <c r="E108" s="78" t="s">
        <v>154</v>
      </c>
      <c r="F108" s="44"/>
      <c r="G108" s="60"/>
      <c r="H108" s="106"/>
      <c r="I108" s="106"/>
      <c r="J108" s="49">
        <v>1</v>
      </c>
      <c r="K108" s="49"/>
      <c r="L108" s="60"/>
      <c r="U108" s="17">
        <f t="shared" si="1"/>
        <v>0</v>
      </c>
    </row>
    <row r="109" spans="1:21">
      <c r="A109" s="5">
        <v>130</v>
      </c>
      <c r="C109" s="44"/>
      <c r="D109" s="11"/>
      <c r="E109" s="78" t="s">
        <v>155</v>
      </c>
      <c r="F109" s="44"/>
      <c r="G109" s="60"/>
      <c r="H109" s="106"/>
      <c r="I109" s="106"/>
      <c r="J109" s="49">
        <v>1</v>
      </c>
      <c r="K109" s="49"/>
      <c r="L109" s="60"/>
      <c r="U109" s="17">
        <f t="shared" si="1"/>
        <v>0</v>
      </c>
    </row>
    <row r="110" spans="1:21" ht="24">
      <c r="A110" s="5">
        <v>131</v>
      </c>
      <c r="C110" s="44"/>
      <c r="D110" s="11"/>
      <c r="E110" s="103" t="s">
        <v>156</v>
      </c>
      <c r="F110" s="44"/>
      <c r="G110" s="60"/>
      <c r="H110" s="106"/>
      <c r="I110" s="106"/>
      <c r="J110" s="49">
        <v>1</v>
      </c>
      <c r="K110" s="49"/>
      <c r="L110" s="60"/>
      <c r="U110" s="17">
        <f t="shared" si="1"/>
        <v>0</v>
      </c>
    </row>
    <row r="111" spans="1:21">
      <c r="A111" s="5">
        <v>132</v>
      </c>
      <c r="C111" s="44"/>
      <c r="D111" s="11"/>
      <c r="E111" s="78" t="s">
        <v>157</v>
      </c>
      <c r="F111" s="44"/>
      <c r="G111" s="60"/>
      <c r="H111" s="106"/>
      <c r="I111" s="106"/>
      <c r="J111" s="49">
        <v>1</v>
      </c>
      <c r="K111" s="49"/>
      <c r="L111" s="60"/>
      <c r="U111" s="17">
        <f t="shared" si="1"/>
        <v>0</v>
      </c>
    </row>
    <row r="112" spans="1:21">
      <c r="A112" s="5">
        <v>133</v>
      </c>
      <c r="C112" s="44"/>
      <c r="D112" s="11"/>
      <c r="E112" s="78" t="s">
        <v>158</v>
      </c>
      <c r="F112" s="44"/>
      <c r="G112" s="60"/>
      <c r="H112" s="106"/>
      <c r="I112" s="106"/>
      <c r="J112" s="49">
        <v>1</v>
      </c>
      <c r="K112" s="49"/>
      <c r="L112" s="60"/>
      <c r="U112" s="17">
        <f t="shared" si="1"/>
        <v>0</v>
      </c>
    </row>
    <row r="113" spans="1:21" ht="24">
      <c r="A113" s="5">
        <v>134</v>
      </c>
      <c r="C113" s="44"/>
      <c r="D113" s="11"/>
      <c r="E113" s="78" t="s">
        <v>159</v>
      </c>
      <c r="F113" s="44"/>
      <c r="G113" s="60"/>
      <c r="H113" s="106"/>
      <c r="I113" s="106"/>
      <c r="J113" s="49">
        <v>1</v>
      </c>
      <c r="K113" s="49"/>
      <c r="L113" s="60"/>
      <c r="U113" s="17">
        <f t="shared" si="1"/>
        <v>0</v>
      </c>
    </row>
    <row r="114" spans="1:21">
      <c r="A114" s="5">
        <v>135</v>
      </c>
      <c r="C114" s="44"/>
      <c r="D114" s="11"/>
      <c r="E114" s="78" t="s">
        <v>160</v>
      </c>
      <c r="F114" s="44"/>
      <c r="G114" s="60"/>
      <c r="H114" s="106"/>
      <c r="I114" s="106"/>
      <c r="J114" s="49">
        <v>1</v>
      </c>
      <c r="K114" s="49"/>
      <c r="L114" s="60"/>
      <c r="U114" s="17">
        <f t="shared" si="1"/>
        <v>0</v>
      </c>
    </row>
    <row r="115" spans="1:21">
      <c r="A115" s="5">
        <v>136</v>
      </c>
      <c r="C115" s="44"/>
      <c r="D115" s="11"/>
      <c r="E115" s="78" t="s">
        <v>161</v>
      </c>
      <c r="F115" s="44"/>
      <c r="G115" s="60"/>
      <c r="H115" s="106"/>
      <c r="I115" s="106"/>
      <c r="J115" s="49">
        <v>1</v>
      </c>
      <c r="K115" s="49"/>
      <c r="L115" s="60"/>
      <c r="U115" s="17">
        <f t="shared" si="1"/>
        <v>0</v>
      </c>
    </row>
    <row r="116" spans="1:21" s="41" customFormat="1" ht="24">
      <c r="A116" s="43">
        <v>137</v>
      </c>
      <c r="B116" s="95" t="s">
        <v>162</v>
      </c>
      <c r="C116" s="44">
        <v>2016</v>
      </c>
      <c r="D116" s="44"/>
      <c r="E116" s="78" t="s">
        <v>163</v>
      </c>
      <c r="F116" s="44" t="s">
        <v>122</v>
      </c>
      <c r="G116" s="60">
        <v>500000</v>
      </c>
      <c r="H116" s="100">
        <v>43540</v>
      </c>
      <c r="I116" s="100">
        <v>43921</v>
      </c>
      <c r="J116" s="49">
        <v>1</v>
      </c>
      <c r="K116" s="39">
        <v>435324.84</v>
      </c>
      <c r="L116" s="60"/>
      <c r="M116" s="250"/>
      <c r="P116" s="39"/>
      <c r="Q116" s="297"/>
      <c r="R116" s="297"/>
      <c r="S116" s="297"/>
      <c r="U116" s="17">
        <f t="shared" si="1"/>
        <v>64675.159999999974</v>
      </c>
    </row>
    <row r="117" spans="1:21" ht="24">
      <c r="A117" s="5">
        <v>138</v>
      </c>
      <c r="B117" s="95" t="s">
        <v>164</v>
      </c>
      <c r="C117" s="44">
        <v>2016</v>
      </c>
      <c r="D117" s="11"/>
      <c r="E117" s="78" t="s">
        <v>165</v>
      </c>
      <c r="F117" s="44" t="s">
        <v>24</v>
      </c>
      <c r="G117" s="60">
        <v>500000</v>
      </c>
      <c r="H117" s="100">
        <v>42902</v>
      </c>
      <c r="I117" s="100">
        <v>43646</v>
      </c>
      <c r="J117" s="49">
        <v>1</v>
      </c>
      <c r="K117" s="39">
        <v>361521.48</v>
      </c>
      <c r="L117" s="60"/>
      <c r="M117" s="250"/>
      <c r="U117" s="17">
        <f t="shared" si="1"/>
        <v>138478.52000000002</v>
      </c>
    </row>
    <row r="118" spans="1:21" ht="24">
      <c r="A118" s="5">
        <v>139</v>
      </c>
      <c r="B118" s="95" t="s">
        <v>166</v>
      </c>
      <c r="C118" s="44">
        <v>2016</v>
      </c>
      <c r="D118" s="11"/>
      <c r="E118" s="78" t="s">
        <v>167</v>
      </c>
      <c r="F118" s="44" t="s">
        <v>96</v>
      </c>
      <c r="G118" s="60">
        <v>500000</v>
      </c>
      <c r="H118" s="100">
        <v>42720</v>
      </c>
      <c r="I118" s="100">
        <v>42886</v>
      </c>
      <c r="J118" s="49">
        <v>1</v>
      </c>
      <c r="K118" s="39">
        <v>454964.53</v>
      </c>
      <c r="L118" s="60"/>
      <c r="U118" s="17">
        <f t="shared" si="1"/>
        <v>45035.469999999972</v>
      </c>
    </row>
    <row r="119" spans="1:21" s="41" customFormat="1" ht="24">
      <c r="A119" s="43">
        <v>140</v>
      </c>
      <c r="B119" s="95" t="s">
        <v>168</v>
      </c>
      <c r="C119" s="44">
        <v>2016</v>
      </c>
      <c r="D119" s="44"/>
      <c r="E119" s="78" t="s">
        <v>169</v>
      </c>
      <c r="F119" s="44" t="s">
        <v>52</v>
      </c>
      <c r="G119" s="60">
        <v>500000</v>
      </c>
      <c r="H119" s="100">
        <v>43470</v>
      </c>
      <c r="I119" s="100">
        <v>43434</v>
      </c>
      <c r="J119" s="49">
        <v>1</v>
      </c>
      <c r="K119" s="39">
        <v>436829.46</v>
      </c>
      <c r="L119" s="60"/>
      <c r="M119" s="250"/>
      <c r="P119" s="39">
        <f>528775.23-97200</f>
        <v>431575.23</v>
      </c>
      <c r="Q119" s="69">
        <v>5254.23</v>
      </c>
      <c r="R119" s="69"/>
      <c r="S119" s="69">
        <f>SUM(P119:R119)</f>
        <v>436829.45999999996</v>
      </c>
      <c r="U119" s="17">
        <f t="shared" si="1"/>
        <v>63170.539999999979</v>
      </c>
    </row>
    <row r="120" spans="1:21" ht="24">
      <c r="A120" s="5">
        <v>143</v>
      </c>
      <c r="B120" s="95" t="s">
        <v>170</v>
      </c>
      <c r="C120" s="44">
        <v>2016</v>
      </c>
      <c r="D120" s="11"/>
      <c r="E120" s="78" t="s">
        <v>795</v>
      </c>
      <c r="F120" s="44"/>
      <c r="G120" s="60">
        <v>5000000</v>
      </c>
      <c r="H120" s="100">
        <v>42901</v>
      </c>
      <c r="I120" s="100">
        <v>43344</v>
      </c>
      <c r="J120" s="49">
        <v>1</v>
      </c>
      <c r="K120" s="39">
        <v>4000896.6</v>
      </c>
      <c r="L120" s="60"/>
      <c r="M120" s="250"/>
      <c r="U120" s="17">
        <f t="shared" si="1"/>
        <v>999103.39999999991</v>
      </c>
    </row>
    <row r="121" spans="1:21" ht="24">
      <c r="A121" s="5">
        <v>146</v>
      </c>
      <c r="B121" s="109">
        <v>0</v>
      </c>
      <c r="C121" s="44">
        <v>2016</v>
      </c>
      <c r="D121" s="11"/>
      <c r="E121" s="103" t="s">
        <v>794</v>
      </c>
      <c r="F121" s="44"/>
      <c r="G121" s="60">
        <v>15000000</v>
      </c>
      <c r="H121" s="100"/>
      <c r="I121" s="106"/>
      <c r="K121" s="39">
        <v>0</v>
      </c>
      <c r="L121" s="60"/>
      <c r="M121" s="98" t="s">
        <v>869</v>
      </c>
      <c r="U121" s="17">
        <f t="shared" si="1"/>
        <v>15000000</v>
      </c>
    </row>
    <row r="122" spans="1:21" s="41" customFormat="1" ht="24">
      <c r="A122" s="43">
        <v>175</v>
      </c>
      <c r="B122" s="95" t="s">
        <v>171</v>
      </c>
      <c r="C122" s="44">
        <v>2016</v>
      </c>
      <c r="D122" s="44"/>
      <c r="E122" s="78" t="s">
        <v>172</v>
      </c>
      <c r="F122" s="44" t="s">
        <v>52</v>
      </c>
      <c r="G122" s="60">
        <v>350000</v>
      </c>
      <c r="H122" s="100">
        <v>43600</v>
      </c>
      <c r="I122" s="100">
        <v>44012</v>
      </c>
      <c r="J122" s="49">
        <v>0.54</v>
      </c>
      <c r="K122" s="39">
        <v>189138.38</v>
      </c>
      <c r="L122" s="60"/>
      <c r="M122" s="98"/>
      <c r="U122" s="17">
        <f t="shared" si="1"/>
        <v>160861.62</v>
      </c>
    </row>
    <row r="123" spans="1:21" ht="24">
      <c r="A123" s="5">
        <v>176</v>
      </c>
      <c r="B123" s="95" t="s">
        <v>173</v>
      </c>
      <c r="C123" s="44">
        <v>2016</v>
      </c>
      <c r="D123" s="11"/>
      <c r="E123" s="78" t="s">
        <v>174</v>
      </c>
      <c r="F123" s="44" t="s">
        <v>17</v>
      </c>
      <c r="G123" s="60">
        <v>500000</v>
      </c>
      <c r="H123" s="100">
        <v>42856</v>
      </c>
      <c r="I123" s="100">
        <v>43251</v>
      </c>
      <c r="J123" s="49">
        <v>0.995</v>
      </c>
      <c r="K123" s="39">
        <v>424113.31</v>
      </c>
      <c r="L123" s="60"/>
      <c r="M123" s="250"/>
      <c r="U123" s="17">
        <f t="shared" si="1"/>
        <v>75886.69</v>
      </c>
    </row>
    <row r="124" spans="1:21" s="41" customFormat="1" ht="33.75">
      <c r="A124" s="43">
        <v>177</v>
      </c>
      <c r="B124" s="95" t="s">
        <v>175</v>
      </c>
      <c r="C124" s="44">
        <v>2016</v>
      </c>
      <c r="D124" s="44"/>
      <c r="E124" s="275" t="s">
        <v>176</v>
      </c>
      <c r="F124" s="44" t="s">
        <v>177</v>
      </c>
      <c r="G124" s="60">
        <v>300000</v>
      </c>
      <c r="H124" s="100">
        <v>42741</v>
      </c>
      <c r="I124" s="100">
        <v>43890</v>
      </c>
      <c r="J124" s="49">
        <v>0.95</v>
      </c>
      <c r="K124" s="39">
        <v>267009.23</v>
      </c>
      <c r="L124" s="60"/>
      <c r="M124" s="250" t="s">
        <v>779</v>
      </c>
      <c r="P124" s="39">
        <v>255424.64000000001</v>
      </c>
      <c r="Q124" s="69">
        <v>11584.59</v>
      </c>
      <c r="R124" s="69"/>
      <c r="S124" s="69">
        <f>SUM(P124:R124)</f>
        <v>267009.23000000004</v>
      </c>
      <c r="U124" s="17">
        <f t="shared" si="1"/>
        <v>32990.770000000019</v>
      </c>
    </row>
    <row r="125" spans="1:21" s="41" customFormat="1" ht="36">
      <c r="A125" s="43">
        <v>100</v>
      </c>
      <c r="B125" s="41" t="s">
        <v>178</v>
      </c>
      <c r="C125" s="44">
        <v>2016</v>
      </c>
      <c r="D125" s="44"/>
      <c r="E125" s="78" t="s">
        <v>179</v>
      </c>
      <c r="F125" s="44" t="s">
        <v>96</v>
      </c>
      <c r="G125" s="60">
        <v>1500000</v>
      </c>
      <c r="H125" s="100">
        <v>42689</v>
      </c>
      <c r="I125" s="100">
        <v>43343</v>
      </c>
      <c r="J125" s="49">
        <v>1</v>
      </c>
      <c r="K125" s="39">
        <v>1439250.62</v>
      </c>
      <c r="L125" s="60"/>
      <c r="M125" s="250"/>
      <c r="U125" s="17">
        <f t="shared" si="1"/>
        <v>60749.379999999888</v>
      </c>
    </row>
    <row r="126" spans="1:21" ht="24">
      <c r="A126" s="5">
        <v>101</v>
      </c>
      <c r="B126" s="109" t="s">
        <v>180</v>
      </c>
      <c r="C126" s="44">
        <v>2016</v>
      </c>
      <c r="D126" s="11"/>
      <c r="E126" s="78" t="s">
        <v>181</v>
      </c>
      <c r="F126" s="44" t="s">
        <v>122</v>
      </c>
      <c r="G126" s="60">
        <v>2545000</v>
      </c>
      <c r="H126" s="100">
        <v>42698</v>
      </c>
      <c r="I126" s="100">
        <v>42703</v>
      </c>
      <c r="J126" s="49">
        <v>1</v>
      </c>
      <c r="K126" s="39">
        <v>2540000</v>
      </c>
      <c r="L126" s="60"/>
      <c r="M126" s="250"/>
      <c r="U126" s="17">
        <f t="shared" si="1"/>
        <v>5000</v>
      </c>
    </row>
    <row r="127" spans="1:21" ht="24">
      <c r="A127" s="5">
        <v>102</v>
      </c>
      <c r="B127" s="95" t="s">
        <v>182</v>
      </c>
      <c r="C127" s="44">
        <v>2016</v>
      </c>
      <c r="D127" s="11"/>
      <c r="E127" s="78" t="s">
        <v>183</v>
      </c>
      <c r="F127" s="44" t="s">
        <v>122</v>
      </c>
      <c r="G127" s="60">
        <v>800000</v>
      </c>
      <c r="H127" s="100">
        <v>42413</v>
      </c>
      <c r="I127" s="100">
        <v>43296</v>
      </c>
      <c r="J127" s="49">
        <v>1</v>
      </c>
      <c r="K127" s="39">
        <v>669519.56000000006</v>
      </c>
      <c r="L127" s="60"/>
      <c r="U127" s="17">
        <f t="shared" si="1"/>
        <v>130480.43999999994</v>
      </c>
    </row>
    <row r="128" spans="1:21" ht="24">
      <c r="A128" s="5">
        <v>103</v>
      </c>
      <c r="B128" s="95" t="s">
        <v>184</v>
      </c>
      <c r="C128" s="44">
        <v>2016</v>
      </c>
      <c r="D128" s="11"/>
      <c r="E128" s="78" t="s">
        <v>185</v>
      </c>
      <c r="F128" s="44" t="s">
        <v>186</v>
      </c>
      <c r="G128" s="60">
        <v>400000</v>
      </c>
      <c r="H128" s="100">
        <v>43539</v>
      </c>
      <c r="I128" s="100">
        <v>43936</v>
      </c>
      <c r="J128" s="49">
        <v>0.78</v>
      </c>
      <c r="K128" s="39">
        <v>314630</v>
      </c>
      <c r="L128" s="60"/>
      <c r="U128" s="17">
        <f t="shared" si="1"/>
        <v>85370</v>
      </c>
    </row>
    <row r="129" spans="1:21" ht="24">
      <c r="A129" s="5">
        <v>104</v>
      </c>
      <c r="B129" s="95" t="s">
        <v>187</v>
      </c>
      <c r="C129" s="44">
        <v>2016</v>
      </c>
      <c r="D129" s="11"/>
      <c r="E129" s="78" t="s">
        <v>188</v>
      </c>
      <c r="F129" s="44" t="s">
        <v>189</v>
      </c>
      <c r="G129" s="60">
        <v>140000</v>
      </c>
      <c r="H129" s="100">
        <v>43010</v>
      </c>
      <c r="I129" s="100">
        <v>43038</v>
      </c>
      <c r="J129" s="49">
        <v>1</v>
      </c>
      <c r="K129" s="39">
        <v>133422.04</v>
      </c>
      <c r="L129" s="60"/>
      <c r="P129" s="39">
        <v>132852.6</v>
      </c>
      <c r="Q129" s="69">
        <v>569.44000000000005</v>
      </c>
      <c r="R129" s="69"/>
      <c r="S129" s="69">
        <f>SUM(P129:R129)</f>
        <v>133422.04</v>
      </c>
      <c r="U129" s="17">
        <f t="shared" si="1"/>
        <v>6577.9599999999919</v>
      </c>
    </row>
    <row r="130" spans="1:21" s="41" customFormat="1" ht="24">
      <c r="A130" s="43">
        <v>190</v>
      </c>
      <c r="B130" s="95"/>
      <c r="C130" s="286">
        <v>2017</v>
      </c>
      <c r="D130" s="286"/>
      <c r="E130" s="295" t="s">
        <v>190</v>
      </c>
      <c r="F130" s="286" t="s">
        <v>19</v>
      </c>
      <c r="G130" s="293">
        <v>1211000</v>
      </c>
      <c r="H130" s="298">
        <v>43101</v>
      </c>
      <c r="I130" s="298">
        <v>43434</v>
      </c>
      <c r="J130" s="288">
        <v>1</v>
      </c>
      <c r="K130" s="294"/>
      <c r="L130" s="282"/>
      <c r="M130" s="299"/>
      <c r="U130" s="17">
        <f t="shared" si="1"/>
        <v>1211000</v>
      </c>
    </row>
    <row r="131" spans="1:21" s="41" customFormat="1" ht="36">
      <c r="A131" s="43">
        <v>191</v>
      </c>
      <c r="B131" s="95" t="s">
        <v>191</v>
      </c>
      <c r="C131" s="48">
        <v>2017</v>
      </c>
      <c r="D131" s="48"/>
      <c r="E131" s="42" t="s">
        <v>192</v>
      </c>
      <c r="F131" s="48" t="s">
        <v>128</v>
      </c>
      <c r="G131" s="46">
        <v>2289000</v>
      </c>
      <c r="H131" s="47">
        <v>43085</v>
      </c>
      <c r="I131" s="47">
        <v>43871</v>
      </c>
      <c r="J131" s="49">
        <v>0.99</v>
      </c>
      <c r="K131" s="39">
        <v>1310863.71</v>
      </c>
      <c r="M131" s="250" t="s">
        <v>866</v>
      </c>
      <c r="U131" s="17">
        <f t="shared" si="1"/>
        <v>978136.29</v>
      </c>
    </row>
    <row r="132" spans="1:21" s="41" customFormat="1" ht="24">
      <c r="A132" s="43">
        <v>192</v>
      </c>
      <c r="B132" s="95" t="s">
        <v>193</v>
      </c>
      <c r="C132" s="48">
        <v>2017</v>
      </c>
      <c r="D132" s="48"/>
      <c r="E132" s="42" t="s">
        <v>194</v>
      </c>
      <c r="F132" s="50" t="s">
        <v>44</v>
      </c>
      <c r="G132" s="46">
        <v>1211000</v>
      </c>
      <c r="H132" s="47">
        <v>43101</v>
      </c>
      <c r="I132" s="47">
        <v>43434</v>
      </c>
      <c r="J132" s="49">
        <v>1</v>
      </c>
      <c r="K132" s="39">
        <v>742624.7</v>
      </c>
      <c r="M132" s="250" t="s">
        <v>870</v>
      </c>
      <c r="U132" s="17">
        <f t="shared" si="1"/>
        <v>468375.30000000005</v>
      </c>
    </row>
    <row r="133" spans="1:21" ht="24">
      <c r="A133" s="5">
        <v>195</v>
      </c>
      <c r="B133" s="41" t="s">
        <v>195</v>
      </c>
      <c r="C133" s="48">
        <v>2017</v>
      </c>
      <c r="D133" s="16"/>
      <c r="E133" s="42" t="s">
        <v>196</v>
      </c>
      <c r="F133" s="48" t="s">
        <v>17</v>
      </c>
      <c r="G133" s="46">
        <v>2000000</v>
      </c>
      <c r="H133" s="47">
        <v>43465</v>
      </c>
      <c r="I133" s="47">
        <v>43941</v>
      </c>
      <c r="J133" s="49">
        <v>1</v>
      </c>
      <c r="K133" s="39">
        <v>1991861.08</v>
      </c>
      <c r="P133" s="39">
        <v>1396904.13</v>
      </c>
      <c r="Q133" s="69">
        <v>594956.94999999995</v>
      </c>
      <c r="R133" s="69"/>
      <c r="S133" s="69">
        <f>SUM(P133:R133)</f>
        <v>1991861.0799999998</v>
      </c>
      <c r="U133" s="17">
        <f t="shared" si="1"/>
        <v>8138.9199999999255</v>
      </c>
    </row>
    <row r="134" spans="1:21" ht="24">
      <c r="A134" s="5">
        <v>196</v>
      </c>
      <c r="B134" s="41" t="s">
        <v>197</v>
      </c>
      <c r="C134" s="48">
        <v>2017</v>
      </c>
      <c r="D134" s="16"/>
      <c r="E134" s="42" t="s">
        <v>198</v>
      </c>
      <c r="F134" s="48" t="s">
        <v>199</v>
      </c>
      <c r="G134" s="46">
        <v>4500000</v>
      </c>
      <c r="H134" s="47">
        <v>43146</v>
      </c>
      <c r="I134" s="47">
        <v>43247</v>
      </c>
      <c r="J134" s="49">
        <v>1</v>
      </c>
      <c r="K134" s="39">
        <f>1499112+1499112+1499112</f>
        <v>4497336</v>
      </c>
      <c r="M134" s="250"/>
      <c r="U134" s="17">
        <f t="shared" si="1"/>
        <v>2664</v>
      </c>
    </row>
    <row r="135" spans="1:21" ht="24">
      <c r="A135" s="5">
        <v>197</v>
      </c>
      <c r="B135" s="110" t="s">
        <v>200</v>
      </c>
      <c r="C135" s="48">
        <v>2017</v>
      </c>
      <c r="D135" s="16"/>
      <c r="E135" s="42" t="s">
        <v>201</v>
      </c>
      <c r="F135" s="48" t="s">
        <v>202</v>
      </c>
      <c r="G135" s="46">
        <v>500000</v>
      </c>
      <c r="K135" s="39">
        <v>0</v>
      </c>
      <c r="M135" s="98" t="s">
        <v>871</v>
      </c>
      <c r="U135" s="17">
        <f t="shared" si="1"/>
        <v>500000</v>
      </c>
    </row>
    <row r="136" spans="1:21" s="41" customFormat="1" ht="36">
      <c r="A136" s="43">
        <v>198</v>
      </c>
      <c r="B136" s="41" t="s">
        <v>203</v>
      </c>
      <c r="C136" s="48">
        <v>2017</v>
      </c>
      <c r="D136" s="48"/>
      <c r="E136" s="42" t="s">
        <v>204</v>
      </c>
      <c r="F136" s="48" t="s">
        <v>205</v>
      </c>
      <c r="G136" s="46">
        <v>678571.43</v>
      </c>
      <c r="H136" s="47">
        <v>43475</v>
      </c>
      <c r="I136" s="47">
        <v>44196</v>
      </c>
      <c r="J136" s="49">
        <v>0.92</v>
      </c>
      <c r="K136" s="39">
        <v>406333.27</v>
      </c>
      <c r="M136" s="98"/>
      <c r="U136" s="17">
        <f t="shared" si="1"/>
        <v>272238.16000000003</v>
      </c>
    </row>
    <row r="137" spans="1:21" ht="36">
      <c r="A137" s="5">
        <v>199</v>
      </c>
      <c r="B137" s="110" t="s">
        <v>206</v>
      </c>
      <c r="C137" s="48">
        <v>2017</v>
      </c>
      <c r="D137" s="16"/>
      <c r="E137" s="42" t="s">
        <v>207</v>
      </c>
      <c r="F137" s="48" t="s">
        <v>208</v>
      </c>
      <c r="G137" s="46">
        <v>100000</v>
      </c>
      <c r="K137" s="39">
        <v>0</v>
      </c>
      <c r="M137" s="98" t="s">
        <v>871</v>
      </c>
      <c r="U137" s="17">
        <f t="shared" si="1"/>
        <v>100000</v>
      </c>
    </row>
    <row r="138" spans="1:21" ht="24">
      <c r="A138" s="5">
        <v>200</v>
      </c>
      <c r="B138" s="41" t="s">
        <v>209</v>
      </c>
      <c r="C138" s="48">
        <v>2017</v>
      </c>
      <c r="D138" s="16"/>
      <c r="E138" s="42" t="s">
        <v>210</v>
      </c>
      <c r="F138" s="48" t="s">
        <v>211</v>
      </c>
      <c r="G138" s="46">
        <v>1728571.43</v>
      </c>
      <c r="H138" s="47"/>
      <c r="I138" s="47"/>
      <c r="K138" s="39">
        <v>0</v>
      </c>
      <c r="M138" s="98" t="s">
        <v>871</v>
      </c>
      <c r="U138" s="17">
        <f t="shared" si="1"/>
        <v>1728571.43</v>
      </c>
    </row>
    <row r="139" spans="1:21" ht="36">
      <c r="A139" s="5">
        <v>201</v>
      </c>
      <c r="B139" s="41" t="s">
        <v>212</v>
      </c>
      <c r="C139" s="48">
        <v>2017</v>
      </c>
      <c r="D139" s="16"/>
      <c r="E139" s="42" t="s">
        <v>213</v>
      </c>
      <c r="F139" s="48" t="s">
        <v>44</v>
      </c>
      <c r="G139" s="46">
        <v>878571.43</v>
      </c>
      <c r="H139" s="246">
        <v>43905</v>
      </c>
      <c r="J139" s="49">
        <v>0.3</v>
      </c>
      <c r="K139" s="39">
        <v>0</v>
      </c>
      <c r="M139" s="98" t="s">
        <v>866</v>
      </c>
      <c r="U139" s="17">
        <f t="shared" si="1"/>
        <v>878571.43</v>
      </c>
    </row>
    <row r="140" spans="1:21" s="118" customFormat="1" ht="24">
      <c r="A140" s="111">
        <v>202</v>
      </c>
      <c r="B140" s="112" t="s">
        <v>214</v>
      </c>
      <c r="C140" s="113">
        <v>2017</v>
      </c>
      <c r="D140" s="114"/>
      <c r="E140" s="276" t="s">
        <v>215</v>
      </c>
      <c r="F140" s="113" t="s">
        <v>44</v>
      </c>
      <c r="G140" s="115">
        <v>800000</v>
      </c>
      <c r="H140" s="113"/>
      <c r="I140" s="113"/>
      <c r="J140" s="116"/>
      <c r="K140" s="117">
        <v>0</v>
      </c>
      <c r="L140" s="112"/>
      <c r="M140" s="150" t="s">
        <v>872</v>
      </c>
      <c r="U140" s="17">
        <f t="shared" si="1"/>
        <v>800000</v>
      </c>
    </row>
    <row r="141" spans="1:21" s="41" customFormat="1" ht="24">
      <c r="A141" s="43">
        <v>203</v>
      </c>
      <c r="B141" s="41" t="s">
        <v>216</v>
      </c>
      <c r="C141" s="48">
        <v>2017</v>
      </c>
      <c r="D141" s="48"/>
      <c r="E141" s="42" t="s">
        <v>217</v>
      </c>
      <c r="F141" s="48" t="s">
        <v>218</v>
      </c>
      <c r="G141" s="46">
        <v>1178571.43</v>
      </c>
      <c r="H141" s="47">
        <v>43520</v>
      </c>
      <c r="I141" s="47">
        <v>43814</v>
      </c>
      <c r="J141" s="49">
        <v>0.995</v>
      </c>
      <c r="K141" s="40">
        <v>1177768.28</v>
      </c>
      <c r="M141" s="250"/>
      <c r="P141" s="40">
        <v>590297.46</v>
      </c>
      <c r="Q141" s="69">
        <v>587470.81999999995</v>
      </c>
      <c r="R141" s="69"/>
      <c r="S141" s="69">
        <f>SUM(P141:R141)</f>
        <v>1177768.2799999998</v>
      </c>
      <c r="U141" s="17">
        <f t="shared" si="1"/>
        <v>803.14999999990687</v>
      </c>
    </row>
    <row r="142" spans="1:21" ht="24">
      <c r="A142" s="5">
        <v>204</v>
      </c>
      <c r="B142" s="41" t="s">
        <v>219</v>
      </c>
      <c r="C142" s="48">
        <v>2017</v>
      </c>
      <c r="D142" s="16"/>
      <c r="E142" s="42" t="s">
        <v>220</v>
      </c>
      <c r="F142" s="48" t="s">
        <v>24</v>
      </c>
      <c r="G142" s="46">
        <v>1678571.43</v>
      </c>
      <c r="K142" s="40">
        <v>0</v>
      </c>
      <c r="M142" s="250" t="s">
        <v>873</v>
      </c>
      <c r="U142" s="17">
        <f t="shared" si="1"/>
        <v>1678571.43</v>
      </c>
    </row>
    <row r="143" spans="1:21" ht="24">
      <c r="A143" s="5">
        <v>205</v>
      </c>
      <c r="B143" s="41">
        <v>0</v>
      </c>
      <c r="C143" s="48">
        <v>2017</v>
      </c>
      <c r="D143" s="16"/>
      <c r="E143" s="42" t="s">
        <v>221</v>
      </c>
      <c r="F143" s="48" t="s">
        <v>47</v>
      </c>
      <c r="G143" s="46">
        <v>600000</v>
      </c>
      <c r="K143" s="39">
        <v>0</v>
      </c>
      <c r="M143" s="98" t="s">
        <v>873</v>
      </c>
      <c r="U143" s="17">
        <f t="shared" si="1"/>
        <v>600000</v>
      </c>
    </row>
    <row r="144" spans="1:21" ht="24">
      <c r="A144" s="5">
        <v>206</v>
      </c>
      <c r="B144" s="41" t="s">
        <v>222</v>
      </c>
      <c r="C144" s="48">
        <v>2017</v>
      </c>
      <c r="D144" s="16"/>
      <c r="E144" s="42" t="s">
        <v>223</v>
      </c>
      <c r="F144" s="48" t="s">
        <v>224</v>
      </c>
      <c r="G144" s="46">
        <v>500000</v>
      </c>
      <c r="K144" s="39">
        <v>0</v>
      </c>
      <c r="M144" s="98" t="s">
        <v>873</v>
      </c>
      <c r="U144" s="17">
        <f t="shared" ref="U144:U207" si="2">G144-K144</f>
        <v>500000</v>
      </c>
    </row>
    <row r="145" spans="1:21" ht="24">
      <c r="A145" s="5">
        <v>207</v>
      </c>
      <c r="B145" s="41">
        <v>0</v>
      </c>
      <c r="C145" s="48">
        <v>2017</v>
      </c>
      <c r="D145" s="16"/>
      <c r="E145" s="42" t="s">
        <v>225</v>
      </c>
      <c r="F145" s="48" t="s">
        <v>22</v>
      </c>
      <c r="G145" s="46">
        <v>50000</v>
      </c>
      <c r="K145" s="39">
        <v>0</v>
      </c>
      <c r="M145" s="98" t="s">
        <v>873</v>
      </c>
      <c r="U145" s="17">
        <f t="shared" si="2"/>
        <v>50000</v>
      </c>
    </row>
    <row r="146" spans="1:21" ht="24">
      <c r="A146" s="5">
        <v>208</v>
      </c>
      <c r="B146" s="41" t="s">
        <v>226</v>
      </c>
      <c r="C146" s="48">
        <v>2017</v>
      </c>
      <c r="D146" s="16"/>
      <c r="E146" s="42" t="s">
        <v>227</v>
      </c>
      <c r="F146" s="48" t="s">
        <v>228</v>
      </c>
      <c r="G146" s="46">
        <v>60000</v>
      </c>
      <c r="K146" s="39">
        <v>0</v>
      </c>
      <c r="M146" s="98" t="s">
        <v>873</v>
      </c>
      <c r="U146" s="17">
        <f t="shared" si="2"/>
        <v>60000</v>
      </c>
    </row>
    <row r="147" spans="1:21" ht="24">
      <c r="A147" s="5">
        <v>209</v>
      </c>
      <c r="B147" s="41" t="s">
        <v>229</v>
      </c>
      <c r="C147" s="48">
        <v>2017</v>
      </c>
      <c r="D147" s="16"/>
      <c r="E147" s="42" t="s">
        <v>230</v>
      </c>
      <c r="F147" s="48" t="s">
        <v>177</v>
      </c>
      <c r="G147" s="46">
        <v>150000</v>
      </c>
      <c r="K147" s="39">
        <v>0</v>
      </c>
      <c r="M147" s="98" t="s">
        <v>873</v>
      </c>
      <c r="U147" s="17">
        <f t="shared" si="2"/>
        <v>150000</v>
      </c>
    </row>
    <row r="148" spans="1:21" ht="24">
      <c r="A148" s="5">
        <v>210</v>
      </c>
      <c r="B148" s="41" t="s">
        <v>231</v>
      </c>
      <c r="C148" s="48">
        <v>2017</v>
      </c>
      <c r="D148" s="16"/>
      <c r="E148" s="42" t="s">
        <v>232</v>
      </c>
      <c r="F148" s="48" t="s">
        <v>177</v>
      </c>
      <c r="G148" s="46">
        <v>100000</v>
      </c>
      <c r="K148" s="39">
        <v>0</v>
      </c>
      <c r="M148" s="98" t="s">
        <v>873</v>
      </c>
      <c r="U148" s="17">
        <f t="shared" si="2"/>
        <v>100000</v>
      </c>
    </row>
    <row r="149" spans="1:21" ht="36">
      <c r="A149" s="5">
        <v>244</v>
      </c>
      <c r="B149" s="95" t="s">
        <v>233</v>
      </c>
      <c r="C149" s="48">
        <v>2017</v>
      </c>
      <c r="D149" s="16"/>
      <c r="E149" s="42" t="s">
        <v>234</v>
      </c>
      <c r="F149" s="48" t="s">
        <v>65</v>
      </c>
      <c r="G149" s="46">
        <v>1000000</v>
      </c>
      <c r="H149" s="47">
        <v>43586</v>
      </c>
      <c r="I149" s="47">
        <v>44135</v>
      </c>
      <c r="J149" s="49">
        <v>0.65</v>
      </c>
      <c r="K149" s="39">
        <v>647344.67000000004</v>
      </c>
      <c r="M149" s="151" t="s">
        <v>874</v>
      </c>
      <c r="P149" s="39"/>
      <c r="Q149" s="69"/>
      <c r="R149" s="69"/>
      <c r="S149" s="69"/>
      <c r="U149" s="17">
        <f t="shared" si="2"/>
        <v>352655.32999999996</v>
      </c>
    </row>
    <row r="150" spans="1:21" ht="24">
      <c r="A150" s="5">
        <v>242</v>
      </c>
      <c r="B150" s="95" t="s">
        <v>235</v>
      </c>
      <c r="C150" s="48">
        <v>2017</v>
      </c>
      <c r="D150" s="16"/>
      <c r="E150" s="42" t="s">
        <v>236</v>
      </c>
      <c r="F150" s="48" t="s">
        <v>208</v>
      </c>
      <c r="G150" s="46">
        <v>678571.43</v>
      </c>
      <c r="H150" s="47">
        <v>43680</v>
      </c>
      <c r="I150" s="47">
        <v>43830</v>
      </c>
      <c r="J150" s="49">
        <v>0.998</v>
      </c>
      <c r="K150" s="39">
        <v>485410.54</v>
      </c>
      <c r="M150" s="151" t="s">
        <v>874</v>
      </c>
      <c r="P150" s="39">
        <v>459267.54</v>
      </c>
      <c r="Q150" s="69">
        <v>26143</v>
      </c>
      <c r="R150" s="69"/>
      <c r="S150" s="69">
        <f t="shared" ref="S150" si="3">SUM(P150:R150)</f>
        <v>485410.54</v>
      </c>
      <c r="U150" s="17">
        <f t="shared" si="2"/>
        <v>193160.89000000007</v>
      </c>
    </row>
    <row r="151" spans="1:21" s="41" customFormat="1" ht="36">
      <c r="A151" s="43">
        <v>245</v>
      </c>
      <c r="B151" s="110" t="s">
        <v>237</v>
      </c>
      <c r="C151" s="48">
        <v>2017</v>
      </c>
      <c r="D151" s="48"/>
      <c r="E151" s="42" t="s">
        <v>238</v>
      </c>
      <c r="F151" s="48" t="s">
        <v>65</v>
      </c>
      <c r="G151" s="46">
        <v>678571.43</v>
      </c>
      <c r="H151" s="47">
        <v>43490</v>
      </c>
      <c r="I151" s="47">
        <v>43876</v>
      </c>
      <c r="J151" s="49">
        <v>0.6</v>
      </c>
      <c r="K151" s="39">
        <v>588793.99</v>
      </c>
      <c r="M151" s="98" t="s">
        <v>873</v>
      </c>
      <c r="U151" s="17">
        <f t="shared" si="2"/>
        <v>89777.440000000061</v>
      </c>
    </row>
    <row r="152" spans="1:21" ht="24">
      <c r="A152" s="5">
        <v>248</v>
      </c>
      <c r="B152" s="41">
        <v>0</v>
      </c>
      <c r="C152" s="48">
        <v>2017</v>
      </c>
      <c r="D152" s="16"/>
      <c r="E152" s="42" t="s">
        <v>239</v>
      </c>
      <c r="F152" s="48" t="s">
        <v>42</v>
      </c>
      <c r="G152" s="46">
        <v>678571.43</v>
      </c>
      <c r="K152" s="39">
        <v>0</v>
      </c>
      <c r="M152" s="98" t="s">
        <v>875</v>
      </c>
      <c r="U152" s="17">
        <f t="shared" si="2"/>
        <v>678571.43</v>
      </c>
    </row>
    <row r="153" spans="1:21" ht="24">
      <c r="A153" s="5">
        <v>254</v>
      </c>
      <c r="B153" s="41" t="s">
        <v>240</v>
      </c>
      <c r="C153" s="48">
        <v>2017</v>
      </c>
      <c r="D153" s="16"/>
      <c r="E153" s="42" t="s">
        <v>241</v>
      </c>
      <c r="F153" s="48" t="s">
        <v>96</v>
      </c>
      <c r="G153" s="46">
        <v>1678571.43</v>
      </c>
      <c r="K153" s="40">
        <v>0</v>
      </c>
      <c r="M153" s="98" t="s">
        <v>873</v>
      </c>
      <c r="U153" s="17">
        <f t="shared" si="2"/>
        <v>1678571.43</v>
      </c>
    </row>
    <row r="154" spans="1:21" ht="24">
      <c r="A154" s="5">
        <v>262</v>
      </c>
      <c r="B154" s="95" t="s">
        <v>242</v>
      </c>
      <c r="C154" s="48">
        <v>2017</v>
      </c>
      <c r="D154" s="16"/>
      <c r="E154" s="42" t="s">
        <v>243</v>
      </c>
      <c r="F154" s="48" t="s">
        <v>19</v>
      </c>
      <c r="G154" s="46">
        <v>934500</v>
      </c>
      <c r="H154" s="47">
        <v>43496</v>
      </c>
      <c r="I154" s="47">
        <v>43982</v>
      </c>
      <c r="J154" s="49">
        <v>1</v>
      </c>
      <c r="K154" s="39">
        <v>575402.78</v>
      </c>
      <c r="M154" s="98" t="s">
        <v>876</v>
      </c>
      <c r="U154" s="17">
        <f t="shared" si="2"/>
        <v>359097.22</v>
      </c>
    </row>
    <row r="155" spans="1:21" s="41" customFormat="1" ht="24">
      <c r="A155" s="43">
        <v>263</v>
      </c>
      <c r="B155" s="110" t="s">
        <v>244</v>
      </c>
      <c r="C155" s="48">
        <v>2017</v>
      </c>
      <c r="D155" s="48"/>
      <c r="E155" s="42" t="s">
        <v>245</v>
      </c>
      <c r="F155" s="48" t="s">
        <v>19</v>
      </c>
      <c r="G155" s="46">
        <v>2200000</v>
      </c>
      <c r="H155" s="47">
        <v>43486</v>
      </c>
      <c r="I155" s="48" t="s">
        <v>796</v>
      </c>
      <c r="J155" s="49">
        <v>0.48</v>
      </c>
      <c r="K155" s="39">
        <v>1054599.8999999999</v>
      </c>
      <c r="M155" s="98" t="s">
        <v>246</v>
      </c>
      <c r="U155" s="17">
        <f t="shared" si="2"/>
        <v>1145400.1000000001</v>
      </c>
    </row>
    <row r="156" spans="1:21" s="41" customFormat="1" ht="24">
      <c r="A156" s="43">
        <v>264</v>
      </c>
      <c r="B156" s="95" t="s">
        <v>247</v>
      </c>
      <c r="C156" s="48">
        <v>2017</v>
      </c>
      <c r="D156" s="48"/>
      <c r="E156" s="42" t="s">
        <v>248</v>
      </c>
      <c r="F156" s="48" t="s">
        <v>189</v>
      </c>
      <c r="G156" s="46">
        <v>600000</v>
      </c>
      <c r="H156" s="47">
        <v>43147</v>
      </c>
      <c r="I156" s="47">
        <v>43281</v>
      </c>
      <c r="J156" s="49">
        <v>1</v>
      </c>
      <c r="K156" s="39">
        <v>563174.77</v>
      </c>
      <c r="M156" s="250"/>
      <c r="U156" s="17">
        <f t="shared" si="2"/>
        <v>36825.229999999981</v>
      </c>
    </row>
    <row r="157" spans="1:21" ht="24">
      <c r="A157" s="5">
        <v>265</v>
      </c>
      <c r="B157" s="110" t="s">
        <v>249</v>
      </c>
      <c r="C157" s="48">
        <v>2017</v>
      </c>
      <c r="D157" s="16"/>
      <c r="E157" s="42" t="s">
        <v>250</v>
      </c>
      <c r="F157" s="48" t="s">
        <v>177</v>
      </c>
      <c r="G157" s="46">
        <v>900000</v>
      </c>
      <c r="K157" s="39">
        <v>0</v>
      </c>
      <c r="M157" s="250"/>
      <c r="U157" s="17">
        <f t="shared" si="2"/>
        <v>900000</v>
      </c>
    </row>
    <row r="158" spans="1:21" ht="24">
      <c r="A158" s="5">
        <v>266</v>
      </c>
      <c r="B158" s="41">
        <v>0</v>
      </c>
      <c r="C158" s="48">
        <v>2017</v>
      </c>
      <c r="D158" s="16"/>
      <c r="E158" s="42" t="s">
        <v>251</v>
      </c>
      <c r="F158" s="48" t="s">
        <v>228</v>
      </c>
      <c r="G158" s="46">
        <v>900000</v>
      </c>
      <c r="K158" s="39">
        <v>0</v>
      </c>
      <c r="U158" s="17">
        <f t="shared" si="2"/>
        <v>900000</v>
      </c>
    </row>
    <row r="159" spans="1:21" ht="24">
      <c r="A159" s="5">
        <v>268</v>
      </c>
      <c r="B159" s="95" t="s">
        <v>252</v>
      </c>
      <c r="C159" s="48">
        <v>2017</v>
      </c>
      <c r="D159" s="16"/>
      <c r="E159" s="42" t="s">
        <v>253</v>
      </c>
      <c r="F159" s="48" t="s">
        <v>254</v>
      </c>
      <c r="G159" s="46">
        <v>150000</v>
      </c>
      <c r="H159" s="47">
        <v>43085</v>
      </c>
      <c r="I159" s="47">
        <v>43189</v>
      </c>
      <c r="J159" s="49">
        <v>1</v>
      </c>
      <c r="K159" s="39">
        <v>126833.17</v>
      </c>
      <c r="M159" s="250"/>
      <c r="U159" s="17">
        <f t="shared" si="2"/>
        <v>23166.83</v>
      </c>
    </row>
    <row r="160" spans="1:21" ht="36">
      <c r="A160" s="5">
        <v>269</v>
      </c>
      <c r="B160" s="41" t="s">
        <v>255</v>
      </c>
      <c r="C160" s="48">
        <v>2017</v>
      </c>
      <c r="D160" s="16"/>
      <c r="E160" s="42" t="s">
        <v>256</v>
      </c>
      <c r="F160" s="48" t="s">
        <v>107</v>
      </c>
      <c r="G160" s="46">
        <v>100000</v>
      </c>
      <c r="K160" s="39">
        <v>0</v>
      </c>
      <c r="M160" s="98" t="s">
        <v>871</v>
      </c>
      <c r="U160" s="17">
        <f t="shared" si="2"/>
        <v>100000</v>
      </c>
    </row>
    <row r="161" spans="1:21" s="41" customFormat="1" ht="24">
      <c r="A161" s="43">
        <v>270</v>
      </c>
      <c r="B161" s="41" t="s">
        <v>257</v>
      </c>
      <c r="C161" s="48">
        <v>2017</v>
      </c>
      <c r="D161" s="48"/>
      <c r="E161" s="42" t="s">
        <v>258</v>
      </c>
      <c r="F161" s="48" t="s">
        <v>177</v>
      </c>
      <c r="G161" s="46">
        <v>100000</v>
      </c>
      <c r="H161" s="47">
        <v>43266</v>
      </c>
      <c r="I161" s="47">
        <v>44196</v>
      </c>
      <c r="J161" s="49">
        <v>0.03</v>
      </c>
      <c r="K161" s="39">
        <v>3058</v>
      </c>
      <c r="M161" s="250" t="s">
        <v>877</v>
      </c>
      <c r="U161" s="17">
        <f t="shared" si="2"/>
        <v>96942</v>
      </c>
    </row>
    <row r="162" spans="1:21" s="41" customFormat="1" ht="24">
      <c r="A162" s="43">
        <v>271</v>
      </c>
      <c r="B162" s="95" t="s">
        <v>259</v>
      </c>
      <c r="C162" s="48">
        <v>2017</v>
      </c>
      <c r="D162" s="48"/>
      <c r="E162" s="42" t="s">
        <v>260</v>
      </c>
      <c r="F162" s="48" t="s">
        <v>208</v>
      </c>
      <c r="G162" s="46">
        <v>110000</v>
      </c>
      <c r="H162" s="47">
        <v>43666</v>
      </c>
      <c r="I162" s="47">
        <v>44196</v>
      </c>
      <c r="J162" s="49">
        <v>0.14000000000000001</v>
      </c>
      <c r="K162" s="39">
        <v>16811.66</v>
      </c>
      <c r="M162" s="250" t="s">
        <v>877</v>
      </c>
      <c r="U162" s="17">
        <f t="shared" si="2"/>
        <v>93188.34</v>
      </c>
    </row>
    <row r="163" spans="1:21" s="41" customFormat="1" ht="24">
      <c r="A163" s="43">
        <v>272</v>
      </c>
      <c r="B163" s="41">
        <v>0</v>
      </c>
      <c r="C163" s="48">
        <v>2017</v>
      </c>
      <c r="D163" s="48"/>
      <c r="E163" s="42" t="s">
        <v>261</v>
      </c>
      <c r="F163" s="48" t="s">
        <v>27</v>
      </c>
      <c r="G163" s="46">
        <v>100000</v>
      </c>
      <c r="H163" s="48"/>
      <c r="I163" s="48"/>
      <c r="J163" s="49"/>
      <c r="K163" s="39">
        <v>0</v>
      </c>
      <c r="M163" s="250" t="s">
        <v>877</v>
      </c>
      <c r="U163" s="17">
        <f t="shared" si="2"/>
        <v>100000</v>
      </c>
    </row>
    <row r="164" spans="1:21" s="41" customFormat="1" ht="36">
      <c r="A164" s="43">
        <v>273</v>
      </c>
      <c r="B164" s="95" t="s">
        <v>262</v>
      </c>
      <c r="C164" s="48">
        <v>2017</v>
      </c>
      <c r="D164" s="48"/>
      <c r="E164" s="42" t="s">
        <v>263</v>
      </c>
      <c r="F164" s="48" t="s">
        <v>264</v>
      </c>
      <c r="G164" s="46">
        <v>50000</v>
      </c>
      <c r="H164" s="47">
        <v>43692</v>
      </c>
      <c r="I164" s="47">
        <v>43926</v>
      </c>
      <c r="J164" s="49">
        <v>0.27</v>
      </c>
      <c r="K164" s="39">
        <v>13835.24</v>
      </c>
      <c r="M164" s="250" t="s">
        <v>877</v>
      </c>
      <c r="U164" s="17">
        <f t="shared" si="2"/>
        <v>36164.76</v>
      </c>
    </row>
    <row r="165" spans="1:21" s="41" customFormat="1" ht="24">
      <c r="A165" s="43">
        <v>274</v>
      </c>
      <c r="B165" s="41">
        <v>0</v>
      </c>
      <c r="C165" s="48">
        <v>2017</v>
      </c>
      <c r="D165" s="48"/>
      <c r="E165" s="42" t="s">
        <v>265</v>
      </c>
      <c r="F165" s="48" t="s">
        <v>177</v>
      </c>
      <c r="G165" s="46">
        <v>50000</v>
      </c>
      <c r="H165" s="48"/>
      <c r="I165" s="48"/>
      <c r="J165" s="49"/>
      <c r="K165" s="39">
        <v>0</v>
      </c>
      <c r="M165" s="250" t="s">
        <v>877</v>
      </c>
      <c r="U165" s="17">
        <f t="shared" si="2"/>
        <v>50000</v>
      </c>
    </row>
    <row r="166" spans="1:21" ht="36">
      <c r="A166" s="5">
        <v>275</v>
      </c>
      <c r="B166" s="41">
        <v>0</v>
      </c>
      <c r="C166" s="48">
        <v>2017</v>
      </c>
      <c r="D166" s="16"/>
      <c r="E166" s="42" t="s">
        <v>266</v>
      </c>
      <c r="F166" s="48" t="s">
        <v>267</v>
      </c>
      <c r="G166" s="46">
        <v>50000</v>
      </c>
      <c r="K166" s="39">
        <v>0</v>
      </c>
      <c r="M166" s="250"/>
      <c r="U166" s="17">
        <f t="shared" si="2"/>
        <v>50000</v>
      </c>
    </row>
    <row r="167" spans="1:21" ht="33.75">
      <c r="A167" s="5">
        <v>276</v>
      </c>
      <c r="B167" s="95" t="s">
        <v>268</v>
      </c>
      <c r="C167" s="48">
        <v>2017</v>
      </c>
      <c r="D167" s="16"/>
      <c r="E167" s="42" t="s">
        <v>269</v>
      </c>
      <c r="F167" s="48" t="s">
        <v>27</v>
      </c>
      <c r="G167" s="46">
        <v>300000</v>
      </c>
      <c r="H167" s="47">
        <v>43147</v>
      </c>
      <c r="I167" s="47">
        <v>43281</v>
      </c>
      <c r="J167" s="49">
        <v>1</v>
      </c>
      <c r="K167" s="39">
        <f>260221.5+26107.2</f>
        <v>286328.7</v>
      </c>
      <c r="M167" s="98" t="s">
        <v>878</v>
      </c>
      <c r="U167" s="17">
        <f t="shared" si="2"/>
        <v>13671.299999999988</v>
      </c>
    </row>
    <row r="168" spans="1:21" s="41" customFormat="1" ht="24">
      <c r="A168" s="43">
        <v>277</v>
      </c>
      <c r="B168" s="110" t="s">
        <v>270</v>
      </c>
      <c r="C168" s="48">
        <v>2017</v>
      </c>
      <c r="D168" s="48"/>
      <c r="E168" s="42" t="s">
        <v>271</v>
      </c>
      <c r="F168" s="48" t="s">
        <v>267</v>
      </c>
      <c r="G168" s="46">
        <v>50000</v>
      </c>
      <c r="H168" s="47">
        <v>43420</v>
      </c>
      <c r="I168" s="47">
        <v>43951</v>
      </c>
      <c r="J168" s="49">
        <v>0.7</v>
      </c>
      <c r="K168" s="39">
        <f>+G168-14675</f>
        <v>35325</v>
      </c>
      <c r="M168" s="250" t="s">
        <v>875</v>
      </c>
      <c r="U168" s="17">
        <f t="shared" si="2"/>
        <v>14675</v>
      </c>
    </row>
    <row r="169" spans="1:21" s="41" customFormat="1" ht="24">
      <c r="A169" s="43">
        <v>278</v>
      </c>
      <c r="B169" s="41" t="s">
        <v>272</v>
      </c>
      <c r="C169" s="48">
        <v>2017</v>
      </c>
      <c r="D169" s="48"/>
      <c r="E169" s="42" t="s">
        <v>273</v>
      </c>
      <c r="F169" s="48" t="s">
        <v>114</v>
      </c>
      <c r="G169" s="46">
        <v>220000</v>
      </c>
      <c r="H169" s="47">
        <v>43550</v>
      </c>
      <c r="I169" s="47">
        <v>44012</v>
      </c>
      <c r="J169" s="49">
        <v>0.61</v>
      </c>
      <c r="K169" s="39">
        <v>135396.79999999999</v>
      </c>
      <c r="M169" s="250" t="s">
        <v>875</v>
      </c>
      <c r="U169" s="17">
        <f t="shared" si="2"/>
        <v>84603.200000000012</v>
      </c>
    </row>
    <row r="170" spans="1:21" s="41" customFormat="1" ht="24">
      <c r="A170" s="43">
        <v>279</v>
      </c>
      <c r="B170" s="41" t="s">
        <v>274</v>
      </c>
      <c r="C170" s="48">
        <v>2017</v>
      </c>
      <c r="D170" s="48"/>
      <c r="E170" s="42" t="s">
        <v>275</v>
      </c>
      <c r="F170" s="48" t="s">
        <v>205</v>
      </c>
      <c r="G170" s="46">
        <v>50000</v>
      </c>
      <c r="H170" s="48"/>
      <c r="I170" s="48"/>
      <c r="J170" s="49"/>
      <c r="K170" s="39">
        <v>0</v>
      </c>
      <c r="M170" s="250" t="s">
        <v>879</v>
      </c>
      <c r="U170" s="17">
        <f t="shared" si="2"/>
        <v>50000</v>
      </c>
    </row>
    <row r="171" spans="1:21" s="41" customFormat="1" ht="24">
      <c r="A171" s="43">
        <v>280</v>
      </c>
      <c r="B171" s="95" t="s">
        <v>276</v>
      </c>
      <c r="C171" s="48">
        <v>2017</v>
      </c>
      <c r="D171" s="48"/>
      <c r="E171" s="42" t="s">
        <v>277</v>
      </c>
      <c r="F171" s="48" t="s">
        <v>122</v>
      </c>
      <c r="G171" s="46">
        <v>60000</v>
      </c>
      <c r="H171" s="47">
        <v>43467</v>
      </c>
      <c r="I171" s="47">
        <v>43524</v>
      </c>
      <c r="J171" s="49">
        <v>1</v>
      </c>
      <c r="K171" s="39">
        <v>43514.9</v>
      </c>
      <c r="M171" s="250"/>
      <c r="U171" s="17">
        <f t="shared" si="2"/>
        <v>16485.099999999999</v>
      </c>
    </row>
    <row r="172" spans="1:21" s="41" customFormat="1" ht="24">
      <c r="A172" s="43">
        <v>281</v>
      </c>
      <c r="B172" s="41">
        <v>0</v>
      </c>
      <c r="C172" s="48">
        <v>2017</v>
      </c>
      <c r="D172" s="48"/>
      <c r="E172" s="42" t="s">
        <v>278</v>
      </c>
      <c r="F172" s="48" t="s">
        <v>279</v>
      </c>
      <c r="G172" s="46">
        <v>60000</v>
      </c>
      <c r="H172" s="47">
        <v>43632</v>
      </c>
      <c r="I172" s="47">
        <v>43677</v>
      </c>
      <c r="J172" s="49">
        <v>1</v>
      </c>
      <c r="K172" s="39">
        <v>60000</v>
      </c>
      <c r="M172" s="250"/>
      <c r="U172" s="17">
        <f t="shared" si="2"/>
        <v>0</v>
      </c>
    </row>
    <row r="173" spans="1:21" s="41" customFormat="1" ht="24">
      <c r="A173" s="43">
        <v>282</v>
      </c>
      <c r="B173" s="95" t="s">
        <v>280</v>
      </c>
      <c r="C173" s="48">
        <v>2017</v>
      </c>
      <c r="D173" s="48"/>
      <c r="E173" s="42" t="s">
        <v>281</v>
      </c>
      <c r="F173" s="48" t="s">
        <v>264</v>
      </c>
      <c r="G173" s="46">
        <v>70000</v>
      </c>
      <c r="H173" s="47">
        <v>43632</v>
      </c>
      <c r="I173" s="47">
        <v>43677</v>
      </c>
      <c r="J173" s="49">
        <v>1</v>
      </c>
      <c r="K173" s="39">
        <v>54252.49</v>
      </c>
      <c r="M173" s="250"/>
      <c r="U173" s="17">
        <f t="shared" si="2"/>
        <v>15747.510000000002</v>
      </c>
    </row>
    <row r="174" spans="1:21" s="41" customFormat="1" ht="24">
      <c r="A174" s="43">
        <v>283</v>
      </c>
      <c r="B174" s="110" t="s">
        <v>282</v>
      </c>
      <c r="C174" s="48">
        <v>2017</v>
      </c>
      <c r="D174" s="48"/>
      <c r="E174" s="42" t="s">
        <v>283</v>
      </c>
      <c r="F174" s="48" t="s">
        <v>24</v>
      </c>
      <c r="G174" s="46">
        <v>70000</v>
      </c>
      <c r="H174" s="47">
        <v>43763</v>
      </c>
      <c r="I174" s="47">
        <v>43952</v>
      </c>
      <c r="J174" s="49">
        <v>0.67</v>
      </c>
      <c r="K174" s="39">
        <v>64349.22</v>
      </c>
      <c r="M174" s="250" t="s">
        <v>875</v>
      </c>
      <c r="U174" s="17">
        <f t="shared" si="2"/>
        <v>5650.7799999999988</v>
      </c>
    </row>
    <row r="175" spans="1:21" s="41" customFormat="1" ht="24">
      <c r="A175" s="43">
        <v>284</v>
      </c>
      <c r="B175" s="41" t="s">
        <v>284</v>
      </c>
      <c r="C175" s="48">
        <v>2017</v>
      </c>
      <c r="D175" s="48"/>
      <c r="E175" s="42" t="s">
        <v>285</v>
      </c>
      <c r="F175" s="48" t="s">
        <v>286</v>
      </c>
      <c r="G175" s="46">
        <v>145000</v>
      </c>
      <c r="H175" s="47">
        <v>43106</v>
      </c>
      <c r="I175" s="47">
        <v>43266</v>
      </c>
      <c r="J175" s="49">
        <v>1</v>
      </c>
      <c r="K175" s="39">
        <v>136216.20000000001</v>
      </c>
      <c r="M175" s="457" t="s">
        <v>875</v>
      </c>
      <c r="U175" s="17">
        <f t="shared" si="2"/>
        <v>8783.7999999999884</v>
      </c>
    </row>
    <row r="176" spans="1:21" s="41" customFormat="1" ht="24">
      <c r="A176" s="43">
        <v>285</v>
      </c>
      <c r="B176" s="41">
        <v>0</v>
      </c>
      <c r="C176" s="48">
        <v>2017</v>
      </c>
      <c r="D176" s="48"/>
      <c r="E176" s="42" t="s">
        <v>287</v>
      </c>
      <c r="F176" s="48" t="s">
        <v>189</v>
      </c>
      <c r="G176" s="46">
        <v>70000</v>
      </c>
      <c r="H176" s="47">
        <v>43708</v>
      </c>
      <c r="I176" s="47">
        <v>43890</v>
      </c>
      <c r="J176" s="49">
        <v>0.89</v>
      </c>
      <c r="K176" s="39">
        <f>59150+3196</f>
        <v>62346</v>
      </c>
      <c r="M176" s="457"/>
      <c r="U176" s="17">
        <f t="shared" si="2"/>
        <v>7654</v>
      </c>
    </row>
    <row r="177" spans="1:21" s="41" customFormat="1" ht="36">
      <c r="A177" s="43">
        <v>286</v>
      </c>
      <c r="B177" s="95" t="s">
        <v>288</v>
      </c>
      <c r="C177" s="48">
        <v>2017</v>
      </c>
      <c r="D177" s="48"/>
      <c r="E177" s="42" t="s">
        <v>289</v>
      </c>
      <c r="F177" s="48" t="s">
        <v>189</v>
      </c>
      <c r="G177" s="46">
        <v>100000</v>
      </c>
      <c r="H177" s="47">
        <v>43677</v>
      </c>
      <c r="I177" s="47">
        <v>43982</v>
      </c>
      <c r="J177" s="49">
        <v>0.62</v>
      </c>
      <c r="K177" s="39">
        <v>73715.89</v>
      </c>
      <c r="M177" s="250" t="s">
        <v>290</v>
      </c>
      <c r="P177" s="39">
        <v>62715.89</v>
      </c>
      <c r="Q177" s="69">
        <v>11000</v>
      </c>
      <c r="R177" s="69"/>
      <c r="S177" s="69">
        <f>SUM(P177:R177)</f>
        <v>73715.89</v>
      </c>
      <c r="U177" s="17">
        <f t="shared" si="2"/>
        <v>26284.11</v>
      </c>
    </row>
    <row r="178" spans="1:21" s="41" customFormat="1" ht="24">
      <c r="A178" s="43">
        <v>287</v>
      </c>
      <c r="B178" s="95" t="s">
        <v>291</v>
      </c>
      <c r="C178" s="48">
        <v>2017</v>
      </c>
      <c r="D178" s="48"/>
      <c r="E178" s="42" t="s">
        <v>292</v>
      </c>
      <c r="F178" s="48" t="s">
        <v>211</v>
      </c>
      <c r="G178" s="46">
        <v>50000</v>
      </c>
      <c r="H178" s="47">
        <v>43106</v>
      </c>
      <c r="I178" s="47">
        <v>43281</v>
      </c>
      <c r="J178" s="49">
        <v>1</v>
      </c>
      <c r="K178" s="39">
        <v>44857.31</v>
      </c>
      <c r="M178" s="250"/>
      <c r="U178" s="17">
        <f t="shared" si="2"/>
        <v>5142.6900000000023</v>
      </c>
    </row>
    <row r="179" spans="1:21" s="41" customFormat="1" ht="24">
      <c r="A179" s="43">
        <v>289</v>
      </c>
      <c r="B179" s="95" t="s">
        <v>293</v>
      </c>
      <c r="C179" s="48">
        <v>2017</v>
      </c>
      <c r="D179" s="48"/>
      <c r="E179" s="42" t="s">
        <v>294</v>
      </c>
      <c r="F179" s="48" t="s">
        <v>205</v>
      </c>
      <c r="G179" s="46">
        <v>50000</v>
      </c>
      <c r="H179" s="47">
        <v>43175</v>
      </c>
      <c r="I179" s="47">
        <v>43220</v>
      </c>
      <c r="J179" s="49">
        <v>1</v>
      </c>
      <c r="K179" s="39">
        <v>46024.73</v>
      </c>
      <c r="M179" s="250"/>
      <c r="U179" s="17">
        <f t="shared" si="2"/>
        <v>3975.2699999999968</v>
      </c>
    </row>
    <row r="180" spans="1:21" s="41" customFormat="1" ht="24">
      <c r="A180" s="43">
        <v>290</v>
      </c>
      <c r="B180" s="95" t="s">
        <v>295</v>
      </c>
      <c r="C180" s="48">
        <v>2017</v>
      </c>
      <c r="D180" s="48"/>
      <c r="E180" s="42" t="s">
        <v>296</v>
      </c>
      <c r="F180" s="48" t="s">
        <v>27</v>
      </c>
      <c r="G180" s="46">
        <v>200000</v>
      </c>
      <c r="H180" s="48" t="s">
        <v>798</v>
      </c>
      <c r="I180" s="47">
        <v>44196</v>
      </c>
      <c r="J180" s="49">
        <v>0.3</v>
      </c>
      <c r="K180" s="39">
        <v>62827.91</v>
      </c>
      <c r="M180" s="250" t="s">
        <v>875</v>
      </c>
      <c r="U180" s="17">
        <f t="shared" si="2"/>
        <v>137172.09</v>
      </c>
    </row>
    <row r="181" spans="1:21" s="41" customFormat="1" ht="24">
      <c r="A181" s="43">
        <v>292</v>
      </c>
      <c r="B181" s="110" t="s">
        <v>297</v>
      </c>
      <c r="C181" s="48">
        <v>2017</v>
      </c>
      <c r="D181" s="48"/>
      <c r="E181" s="42" t="s">
        <v>298</v>
      </c>
      <c r="F181" s="48" t="s">
        <v>267</v>
      </c>
      <c r="G181" s="46">
        <v>200000</v>
      </c>
      <c r="H181" s="48"/>
      <c r="I181" s="48"/>
      <c r="J181" s="49"/>
      <c r="K181" s="39">
        <v>0</v>
      </c>
      <c r="M181" s="250" t="s">
        <v>879</v>
      </c>
      <c r="U181" s="17">
        <f t="shared" si="2"/>
        <v>200000</v>
      </c>
    </row>
    <row r="182" spans="1:21" ht="36">
      <c r="A182" s="5">
        <v>293</v>
      </c>
      <c r="B182" s="95" t="s">
        <v>299</v>
      </c>
      <c r="C182" s="48">
        <v>2017</v>
      </c>
      <c r="D182" s="16"/>
      <c r="E182" s="42" t="s">
        <v>300</v>
      </c>
      <c r="F182" s="48" t="s">
        <v>279</v>
      </c>
      <c r="G182" s="46">
        <v>250000</v>
      </c>
      <c r="H182" s="47">
        <v>43116</v>
      </c>
      <c r="I182" s="47">
        <v>43281</v>
      </c>
      <c r="J182" s="49">
        <v>1</v>
      </c>
      <c r="K182" s="95">
        <f>198701.36+6573.66+18958.8</f>
        <v>224233.81999999998</v>
      </c>
      <c r="U182" s="17">
        <f t="shared" si="2"/>
        <v>25766.180000000022</v>
      </c>
    </row>
    <row r="183" spans="1:21" ht="24">
      <c r="A183" s="5">
        <v>294</v>
      </c>
      <c r="B183" s="95" t="s">
        <v>301</v>
      </c>
      <c r="C183" s="48">
        <v>2017</v>
      </c>
      <c r="D183" s="16"/>
      <c r="E183" s="42" t="s">
        <v>302</v>
      </c>
      <c r="F183" s="48" t="s">
        <v>205</v>
      </c>
      <c r="G183" s="46">
        <v>100000</v>
      </c>
      <c r="H183" s="47">
        <v>43175</v>
      </c>
      <c r="I183" s="47">
        <v>43251</v>
      </c>
      <c r="J183" s="49">
        <v>1</v>
      </c>
      <c r="K183" s="39">
        <v>90521.66</v>
      </c>
      <c r="U183" s="17">
        <f t="shared" si="2"/>
        <v>9478.3399999999965</v>
      </c>
    </row>
    <row r="184" spans="1:21" s="41" customFormat="1" ht="24">
      <c r="A184" s="43">
        <v>296</v>
      </c>
      <c r="B184" s="41">
        <v>0</v>
      </c>
      <c r="C184" s="286">
        <v>2017</v>
      </c>
      <c r="D184" s="286"/>
      <c r="E184" s="295" t="s">
        <v>303</v>
      </c>
      <c r="F184" s="286" t="s">
        <v>27</v>
      </c>
      <c r="G184" s="293">
        <v>110000</v>
      </c>
      <c r="H184" s="300">
        <v>43132</v>
      </c>
      <c r="I184" s="300">
        <v>43881</v>
      </c>
      <c r="J184" s="288">
        <v>0.84</v>
      </c>
      <c r="K184" s="294">
        <f>38090+55367</f>
        <v>93457</v>
      </c>
      <c r="L184" s="282"/>
      <c r="M184" s="296" t="s">
        <v>875</v>
      </c>
      <c r="U184" s="17">
        <f t="shared" si="2"/>
        <v>16543</v>
      </c>
    </row>
    <row r="185" spans="1:21" ht="24">
      <c r="A185" s="5">
        <v>298</v>
      </c>
      <c r="B185" s="41">
        <v>0</v>
      </c>
      <c r="C185" s="48">
        <v>2017</v>
      </c>
      <c r="D185" s="16"/>
      <c r="E185" s="42" t="s">
        <v>304</v>
      </c>
      <c r="F185" s="48" t="s">
        <v>24</v>
      </c>
      <c r="G185" s="46">
        <v>200000</v>
      </c>
      <c r="K185" s="39">
        <v>0</v>
      </c>
      <c r="M185" s="250" t="s">
        <v>865</v>
      </c>
      <c r="U185" s="17">
        <f t="shared" si="2"/>
        <v>200000</v>
      </c>
    </row>
    <row r="186" spans="1:21" s="41" customFormat="1" ht="24">
      <c r="A186" s="43">
        <v>267</v>
      </c>
      <c r="B186" s="41" t="s">
        <v>305</v>
      </c>
      <c r="C186" s="48">
        <v>2017</v>
      </c>
      <c r="D186" s="48"/>
      <c r="E186" s="42" t="s">
        <v>306</v>
      </c>
      <c r="F186" s="48" t="s">
        <v>19</v>
      </c>
      <c r="G186" s="46">
        <v>10000</v>
      </c>
      <c r="H186" s="47">
        <v>43106</v>
      </c>
      <c r="I186" s="47">
        <v>43266</v>
      </c>
      <c r="J186" s="49">
        <v>1</v>
      </c>
      <c r="K186" s="39">
        <v>9060.49</v>
      </c>
      <c r="M186" s="250"/>
      <c r="U186" s="17">
        <f t="shared" si="2"/>
        <v>939.51000000000022</v>
      </c>
    </row>
    <row r="187" spans="1:21" ht="36">
      <c r="A187" s="5">
        <v>301</v>
      </c>
      <c r="B187" s="41">
        <v>0</v>
      </c>
      <c r="C187" s="48">
        <v>2017</v>
      </c>
      <c r="D187" s="16"/>
      <c r="E187" s="42" t="s">
        <v>307</v>
      </c>
      <c r="F187" s="48" t="s">
        <v>264</v>
      </c>
      <c r="G187" s="46">
        <v>200000</v>
      </c>
      <c r="K187" s="39">
        <v>0</v>
      </c>
      <c r="M187" s="250" t="s">
        <v>879</v>
      </c>
      <c r="U187" s="17">
        <f t="shared" si="2"/>
        <v>200000</v>
      </c>
    </row>
    <row r="188" spans="1:21" s="41" customFormat="1" ht="33.75">
      <c r="A188" s="43">
        <v>303</v>
      </c>
      <c r="B188" s="95" t="s">
        <v>308</v>
      </c>
      <c r="C188" s="48">
        <v>2017</v>
      </c>
      <c r="D188" s="48"/>
      <c r="E188" s="42" t="s">
        <v>309</v>
      </c>
      <c r="F188" s="48" t="s">
        <v>42</v>
      </c>
      <c r="G188" s="46">
        <v>250000</v>
      </c>
      <c r="H188" s="47">
        <v>43419</v>
      </c>
      <c r="I188" s="47">
        <v>44196</v>
      </c>
      <c r="J188" s="49">
        <v>0.04</v>
      </c>
      <c r="K188" s="39">
        <v>10606.87</v>
      </c>
      <c r="M188" s="98" t="s">
        <v>310</v>
      </c>
      <c r="U188" s="17">
        <f t="shared" si="2"/>
        <v>239393.13</v>
      </c>
    </row>
    <row r="189" spans="1:21" ht="24">
      <c r="A189" s="5">
        <v>304</v>
      </c>
      <c r="B189" s="41" t="s">
        <v>311</v>
      </c>
      <c r="C189" s="48">
        <v>2017</v>
      </c>
      <c r="D189" s="16"/>
      <c r="E189" s="42" t="s">
        <v>312</v>
      </c>
      <c r="F189" s="48" t="s">
        <v>211</v>
      </c>
      <c r="G189" s="46">
        <v>50000</v>
      </c>
      <c r="H189" s="47">
        <v>43175</v>
      </c>
      <c r="I189" s="100">
        <v>43646</v>
      </c>
      <c r="J189" s="49">
        <v>1</v>
      </c>
      <c r="K189" s="39">
        <v>41977.04</v>
      </c>
      <c r="M189" s="250"/>
      <c r="U189" s="17">
        <f t="shared" si="2"/>
        <v>8022.9599999999991</v>
      </c>
    </row>
    <row r="190" spans="1:21" s="13" customFormat="1" ht="24">
      <c r="A190" s="5">
        <v>251</v>
      </c>
      <c r="B190" s="41" t="s">
        <v>313</v>
      </c>
      <c r="C190" s="48">
        <v>2017</v>
      </c>
      <c r="D190" s="16"/>
      <c r="E190" s="42" t="s">
        <v>314</v>
      </c>
      <c r="F190" s="48" t="s">
        <v>44</v>
      </c>
      <c r="G190" s="46">
        <v>70000</v>
      </c>
      <c r="H190" s="47">
        <v>43160</v>
      </c>
      <c r="I190" s="47">
        <v>43174</v>
      </c>
      <c r="J190" s="49">
        <v>1</v>
      </c>
      <c r="K190" s="39">
        <v>28933.33</v>
      </c>
      <c r="L190" s="41"/>
      <c r="M190" s="250"/>
      <c r="U190" s="17">
        <f t="shared" si="2"/>
        <v>41066.67</v>
      </c>
    </row>
    <row r="191" spans="1:21" ht="24">
      <c r="A191" s="5">
        <v>306</v>
      </c>
      <c r="B191" s="95" t="s">
        <v>315</v>
      </c>
      <c r="C191" s="48">
        <v>2017</v>
      </c>
      <c r="D191" s="16"/>
      <c r="E191" s="42" t="s">
        <v>316</v>
      </c>
      <c r="F191" s="48" t="s">
        <v>24</v>
      </c>
      <c r="G191" s="46">
        <v>100000</v>
      </c>
      <c r="H191" s="47">
        <v>43055</v>
      </c>
      <c r="I191" s="47">
        <v>43131</v>
      </c>
      <c r="J191" s="49">
        <v>1</v>
      </c>
      <c r="K191" s="39">
        <v>69781.89</v>
      </c>
      <c r="M191" s="250"/>
      <c r="U191" s="17">
        <f t="shared" si="2"/>
        <v>30218.11</v>
      </c>
    </row>
    <row r="192" spans="1:21" ht="24">
      <c r="A192" s="5">
        <v>309</v>
      </c>
      <c r="B192" s="110" t="s">
        <v>317</v>
      </c>
      <c r="C192" s="48">
        <v>2017</v>
      </c>
      <c r="D192" s="16"/>
      <c r="E192" s="42" t="s">
        <v>318</v>
      </c>
      <c r="F192" s="48" t="s">
        <v>319</v>
      </c>
      <c r="G192" s="46">
        <v>495000</v>
      </c>
      <c r="K192" s="39">
        <v>0</v>
      </c>
      <c r="M192" s="98" t="s">
        <v>879</v>
      </c>
      <c r="U192" s="17">
        <f t="shared" si="2"/>
        <v>495000</v>
      </c>
    </row>
    <row r="193" spans="1:21" ht="24">
      <c r="A193" s="5">
        <v>310</v>
      </c>
      <c r="B193" s="95" t="s">
        <v>320</v>
      </c>
      <c r="C193" s="48">
        <v>2017</v>
      </c>
      <c r="D193" s="16"/>
      <c r="E193" s="42" t="s">
        <v>321</v>
      </c>
      <c r="F193" s="48" t="s">
        <v>39</v>
      </c>
      <c r="G193" s="46">
        <v>340000</v>
      </c>
      <c r="H193" s="47">
        <v>43040</v>
      </c>
      <c r="I193" s="47">
        <v>43159</v>
      </c>
      <c r="J193" s="49">
        <v>1</v>
      </c>
      <c r="K193" s="39">
        <v>327529.86</v>
      </c>
      <c r="M193" s="250"/>
      <c r="U193" s="17">
        <f t="shared" si="2"/>
        <v>12470.140000000014</v>
      </c>
    </row>
    <row r="194" spans="1:21" ht="36">
      <c r="A194" s="5">
        <v>312</v>
      </c>
      <c r="B194" s="110" t="s">
        <v>322</v>
      </c>
      <c r="C194" s="48">
        <v>2017</v>
      </c>
      <c r="D194" s="16"/>
      <c r="E194" s="42" t="s">
        <v>323</v>
      </c>
      <c r="F194" s="48" t="s">
        <v>107</v>
      </c>
      <c r="G194" s="46">
        <v>500000</v>
      </c>
      <c r="M194" s="98" t="s">
        <v>879</v>
      </c>
      <c r="U194" s="17">
        <f t="shared" si="2"/>
        <v>500000</v>
      </c>
    </row>
    <row r="195" spans="1:21" s="41" customFormat="1" ht="24">
      <c r="A195" s="43">
        <v>314</v>
      </c>
      <c r="B195" s="41" t="s">
        <v>324</v>
      </c>
      <c r="C195" s="286">
        <v>2017</v>
      </c>
      <c r="D195" s="286"/>
      <c r="E195" s="295" t="s">
        <v>325</v>
      </c>
      <c r="F195" s="286" t="s">
        <v>82</v>
      </c>
      <c r="G195" s="293">
        <v>1000000</v>
      </c>
      <c r="H195" s="300">
        <v>43382</v>
      </c>
      <c r="I195" s="300">
        <v>43982</v>
      </c>
      <c r="J195" s="301">
        <v>0.59799999999999998</v>
      </c>
      <c r="K195" s="294">
        <v>0</v>
      </c>
      <c r="L195" s="282"/>
      <c r="M195" s="296" t="s">
        <v>881</v>
      </c>
      <c r="U195" s="17">
        <f t="shared" si="2"/>
        <v>1000000</v>
      </c>
    </row>
    <row r="196" spans="1:21" s="41" customFormat="1" ht="24">
      <c r="A196" s="43">
        <v>317</v>
      </c>
      <c r="B196" s="41">
        <v>0</v>
      </c>
      <c r="C196" s="48">
        <v>2017</v>
      </c>
      <c r="D196" s="48"/>
      <c r="E196" s="42" t="s">
        <v>326</v>
      </c>
      <c r="F196" s="48"/>
      <c r="G196" s="46">
        <v>100000</v>
      </c>
      <c r="H196" s="48"/>
      <c r="I196" s="48"/>
      <c r="J196" s="49"/>
      <c r="K196" s="41">
        <v>0</v>
      </c>
      <c r="M196" s="250" t="s">
        <v>879</v>
      </c>
      <c r="U196" s="17">
        <f t="shared" si="2"/>
        <v>100000</v>
      </c>
    </row>
    <row r="197" spans="1:21" s="41" customFormat="1" ht="24">
      <c r="A197" s="43">
        <v>318</v>
      </c>
      <c r="B197" s="95" t="s">
        <v>327</v>
      </c>
      <c r="C197" s="48">
        <v>2017</v>
      </c>
      <c r="D197" s="48"/>
      <c r="E197" s="42" t="s">
        <v>328</v>
      </c>
      <c r="F197" s="48"/>
      <c r="G197" s="46">
        <v>100000</v>
      </c>
      <c r="H197" s="47">
        <v>42947</v>
      </c>
      <c r="I197" s="47">
        <v>43921</v>
      </c>
      <c r="J197" s="49">
        <v>1</v>
      </c>
      <c r="K197" s="39">
        <v>79896.460000000006</v>
      </c>
      <c r="M197" s="98" t="s">
        <v>870</v>
      </c>
      <c r="U197" s="17">
        <f t="shared" si="2"/>
        <v>20103.539999999994</v>
      </c>
    </row>
    <row r="198" spans="1:21" s="41" customFormat="1" ht="24">
      <c r="A198" s="43">
        <v>319</v>
      </c>
      <c r="B198" s="95" t="s">
        <v>329</v>
      </c>
      <c r="C198" s="48">
        <v>2017</v>
      </c>
      <c r="D198" s="48"/>
      <c r="E198" s="42" t="s">
        <v>330</v>
      </c>
      <c r="F198" s="48"/>
      <c r="G198" s="46">
        <v>330000</v>
      </c>
      <c r="H198" s="47">
        <v>43102</v>
      </c>
      <c r="I198" s="47">
        <v>43281</v>
      </c>
      <c r="J198" s="49">
        <v>1</v>
      </c>
      <c r="K198" s="39">
        <v>306358.28999999998</v>
      </c>
      <c r="M198" s="250" t="s">
        <v>870</v>
      </c>
      <c r="U198" s="17">
        <f t="shared" si="2"/>
        <v>23641.710000000021</v>
      </c>
    </row>
    <row r="199" spans="1:21" s="41" customFormat="1" ht="24">
      <c r="A199" s="43">
        <v>323</v>
      </c>
      <c r="B199" s="41" t="s">
        <v>331</v>
      </c>
      <c r="C199" s="48">
        <v>2017</v>
      </c>
      <c r="D199" s="48"/>
      <c r="E199" s="42" t="s">
        <v>332</v>
      </c>
      <c r="F199" s="48"/>
      <c r="G199" s="46">
        <v>5700000</v>
      </c>
      <c r="H199" s="47">
        <v>43525</v>
      </c>
      <c r="I199" s="47">
        <v>43891</v>
      </c>
      <c r="J199" s="49">
        <v>0.83</v>
      </c>
      <c r="K199" s="39">
        <v>2785304.59</v>
      </c>
      <c r="M199" s="250" t="s">
        <v>885</v>
      </c>
      <c r="U199" s="17">
        <f t="shared" si="2"/>
        <v>2914695.41</v>
      </c>
    </row>
    <row r="200" spans="1:21" s="41" customFormat="1" ht="24">
      <c r="A200" s="43">
        <v>324</v>
      </c>
      <c r="B200" s="41" t="s">
        <v>333</v>
      </c>
      <c r="C200" s="48">
        <v>2017</v>
      </c>
      <c r="D200" s="48"/>
      <c r="E200" s="108" t="s">
        <v>334</v>
      </c>
      <c r="F200" s="48"/>
      <c r="G200" s="46">
        <v>154784.57999999999</v>
      </c>
      <c r="H200" s="47">
        <v>43481</v>
      </c>
      <c r="I200" s="47">
        <v>43555</v>
      </c>
      <c r="J200" s="49">
        <v>1</v>
      </c>
      <c r="K200" s="39">
        <v>133057.22</v>
      </c>
      <c r="M200" s="250" t="s">
        <v>885</v>
      </c>
      <c r="U200" s="17">
        <f t="shared" si="2"/>
        <v>21727.359999999986</v>
      </c>
    </row>
    <row r="201" spans="1:21" ht="24">
      <c r="A201" s="5">
        <v>326</v>
      </c>
      <c r="B201" s="41">
        <v>0</v>
      </c>
      <c r="C201" s="48">
        <v>2017</v>
      </c>
      <c r="D201" s="16"/>
      <c r="E201" s="42" t="s">
        <v>335</v>
      </c>
      <c r="G201" s="46">
        <v>1000000</v>
      </c>
      <c r="K201" s="39">
        <v>0</v>
      </c>
      <c r="M201" s="250" t="s">
        <v>879</v>
      </c>
      <c r="U201" s="17">
        <f t="shared" si="2"/>
        <v>1000000</v>
      </c>
    </row>
    <row r="202" spans="1:21" s="41" customFormat="1" ht="24">
      <c r="A202" s="43">
        <v>328</v>
      </c>
      <c r="B202" s="41" t="s">
        <v>336</v>
      </c>
      <c r="C202" s="48">
        <v>2017</v>
      </c>
      <c r="D202" s="48"/>
      <c r="E202" s="42" t="s">
        <v>337</v>
      </c>
      <c r="F202" s="48"/>
      <c r="G202" s="46">
        <v>2300000</v>
      </c>
      <c r="H202" s="47">
        <v>43190</v>
      </c>
      <c r="I202" s="47">
        <v>43830</v>
      </c>
      <c r="J202" s="49">
        <v>0.99790000000000001</v>
      </c>
      <c r="K202" s="39">
        <v>2107332.2999999998</v>
      </c>
      <c r="M202" s="250" t="s">
        <v>870</v>
      </c>
      <c r="U202" s="17">
        <f t="shared" si="2"/>
        <v>192667.70000000019</v>
      </c>
    </row>
    <row r="203" spans="1:21" s="41" customFormat="1" ht="24">
      <c r="A203" s="43">
        <v>226</v>
      </c>
      <c r="B203" s="95" t="s">
        <v>338</v>
      </c>
      <c r="C203" s="48">
        <v>2017</v>
      </c>
      <c r="D203" s="48"/>
      <c r="E203" s="42" t="s">
        <v>339</v>
      </c>
      <c r="F203" s="48" t="s">
        <v>340</v>
      </c>
      <c r="G203" s="46">
        <v>580000</v>
      </c>
      <c r="H203" s="47">
        <v>43085</v>
      </c>
      <c r="I203" s="47">
        <v>43281</v>
      </c>
      <c r="J203" s="49">
        <v>1</v>
      </c>
      <c r="K203" s="39">
        <f>492259.85+56830.5</f>
        <v>549090.35</v>
      </c>
      <c r="M203" s="250" t="s">
        <v>870</v>
      </c>
      <c r="U203" s="17">
        <f t="shared" si="2"/>
        <v>30909.650000000023</v>
      </c>
    </row>
    <row r="204" spans="1:21" s="41" customFormat="1" ht="36">
      <c r="A204" s="43">
        <v>234</v>
      </c>
      <c r="B204" s="95" t="s">
        <v>341</v>
      </c>
      <c r="C204" s="48">
        <v>2017</v>
      </c>
      <c r="D204" s="48"/>
      <c r="E204" s="42" t="s">
        <v>342</v>
      </c>
      <c r="F204" s="48" t="s">
        <v>254</v>
      </c>
      <c r="G204" s="46">
        <v>559523.81000000006</v>
      </c>
      <c r="H204" s="47">
        <v>43208</v>
      </c>
      <c r="I204" s="47">
        <v>43312</v>
      </c>
      <c r="J204" s="49">
        <v>1</v>
      </c>
      <c r="K204" s="39">
        <v>519399.55</v>
      </c>
      <c r="M204" s="250" t="s">
        <v>870</v>
      </c>
      <c r="U204" s="17">
        <f t="shared" si="2"/>
        <v>40124.260000000068</v>
      </c>
    </row>
    <row r="205" spans="1:21" s="41" customFormat="1" ht="36">
      <c r="A205" s="43">
        <v>235</v>
      </c>
      <c r="B205" s="95" t="s">
        <v>343</v>
      </c>
      <c r="C205" s="48">
        <v>2017</v>
      </c>
      <c r="D205" s="48"/>
      <c r="E205" s="42" t="s">
        <v>344</v>
      </c>
      <c r="F205" s="48" t="s">
        <v>254</v>
      </c>
      <c r="G205" s="46">
        <v>559523.81000000006</v>
      </c>
      <c r="H205" s="47">
        <v>43175</v>
      </c>
      <c r="I205" s="47">
        <v>43708</v>
      </c>
      <c r="J205" s="49">
        <v>1</v>
      </c>
      <c r="K205" s="39">
        <v>505035.42</v>
      </c>
      <c r="M205" s="250" t="s">
        <v>870</v>
      </c>
      <c r="U205" s="17">
        <f t="shared" si="2"/>
        <v>54488.390000000072</v>
      </c>
    </row>
    <row r="206" spans="1:21" s="41" customFormat="1" ht="36">
      <c r="A206" s="43">
        <v>233</v>
      </c>
      <c r="B206" s="95" t="s">
        <v>345</v>
      </c>
      <c r="C206" s="48">
        <v>2017</v>
      </c>
      <c r="D206" s="48"/>
      <c r="E206" s="42" t="s">
        <v>346</v>
      </c>
      <c r="F206" s="48" t="s">
        <v>254</v>
      </c>
      <c r="G206" s="46">
        <v>559523.81000000006</v>
      </c>
      <c r="H206" s="47">
        <v>43358</v>
      </c>
      <c r="I206" s="47">
        <v>44089</v>
      </c>
      <c r="J206" s="49">
        <v>0.52</v>
      </c>
      <c r="K206" s="39">
        <v>293908.15999999997</v>
      </c>
      <c r="M206" s="250" t="s">
        <v>882</v>
      </c>
      <c r="U206" s="17">
        <f t="shared" si="2"/>
        <v>265615.65000000008</v>
      </c>
    </row>
    <row r="207" spans="1:21" s="41" customFormat="1" ht="24">
      <c r="A207" s="43">
        <v>237</v>
      </c>
      <c r="B207" s="110" t="s">
        <v>347</v>
      </c>
      <c r="C207" s="48">
        <v>2017</v>
      </c>
      <c r="D207" s="48"/>
      <c r="E207" s="42" t="s">
        <v>348</v>
      </c>
      <c r="F207" s="48" t="s">
        <v>39</v>
      </c>
      <c r="G207" s="46">
        <v>678571.43</v>
      </c>
      <c r="H207" s="48"/>
      <c r="I207" s="48"/>
      <c r="J207" s="49"/>
      <c r="K207" s="39">
        <v>0</v>
      </c>
      <c r="M207" s="250" t="s">
        <v>879</v>
      </c>
      <c r="U207" s="17">
        <f t="shared" si="2"/>
        <v>678571.43</v>
      </c>
    </row>
    <row r="208" spans="1:21" s="41" customFormat="1" ht="36">
      <c r="A208" s="43">
        <v>240</v>
      </c>
      <c r="B208" s="95" t="s">
        <v>349</v>
      </c>
      <c r="C208" s="48">
        <v>2017</v>
      </c>
      <c r="D208" s="48"/>
      <c r="E208" s="42" t="s">
        <v>350</v>
      </c>
      <c r="F208" s="48" t="s">
        <v>351</v>
      </c>
      <c r="G208" s="46">
        <v>500000</v>
      </c>
      <c r="H208" s="47">
        <v>43116</v>
      </c>
      <c r="I208" s="47">
        <v>43281</v>
      </c>
      <c r="J208" s="49">
        <v>1</v>
      </c>
      <c r="K208" s="39">
        <f>418405.18+53302.2</f>
        <v>471707.38</v>
      </c>
      <c r="M208" s="250" t="s">
        <v>870</v>
      </c>
      <c r="U208" s="17">
        <f t="shared" ref="U208:U271" si="4">G208-K208</f>
        <v>28292.619999999995</v>
      </c>
    </row>
    <row r="209" spans="1:21" s="41" customFormat="1" ht="24">
      <c r="A209" s="43">
        <v>243</v>
      </c>
      <c r="B209" s="95" t="s">
        <v>352</v>
      </c>
      <c r="C209" s="48">
        <v>2017</v>
      </c>
      <c r="D209" s="48"/>
      <c r="E209" s="42" t="s">
        <v>353</v>
      </c>
      <c r="F209" s="48" t="s">
        <v>208</v>
      </c>
      <c r="G209" s="46">
        <v>500000</v>
      </c>
      <c r="H209" s="47">
        <v>43466</v>
      </c>
      <c r="I209" s="47">
        <v>43677</v>
      </c>
      <c r="J209" s="49">
        <v>1</v>
      </c>
      <c r="K209" s="39">
        <v>463687.64</v>
      </c>
      <c r="M209" s="250" t="s">
        <v>870</v>
      </c>
      <c r="U209" s="17">
        <f t="shared" si="4"/>
        <v>36312.359999999986</v>
      </c>
    </row>
    <row r="210" spans="1:21" s="41" customFormat="1" ht="24">
      <c r="A210" s="43">
        <v>258</v>
      </c>
      <c r="B210" s="110" t="s">
        <v>354</v>
      </c>
      <c r="C210" s="48">
        <v>2017</v>
      </c>
      <c r="D210" s="48"/>
      <c r="E210" s="42" t="s">
        <v>355</v>
      </c>
      <c r="F210" s="48" t="s">
        <v>47</v>
      </c>
      <c r="G210" s="46">
        <v>1128571.43</v>
      </c>
      <c r="H210" s="47">
        <v>43175</v>
      </c>
      <c r="I210" s="47">
        <v>44196</v>
      </c>
      <c r="J210" s="49">
        <v>0.15</v>
      </c>
      <c r="K210" s="39">
        <v>168535.72</v>
      </c>
      <c r="M210" s="250" t="s">
        <v>879</v>
      </c>
      <c r="U210" s="17">
        <f t="shared" si="4"/>
        <v>960035.71</v>
      </c>
    </row>
    <row r="211" spans="1:21" ht="36">
      <c r="A211" s="5">
        <v>261</v>
      </c>
      <c r="B211" s="95" t="s">
        <v>356</v>
      </c>
      <c r="C211" s="48">
        <v>2017</v>
      </c>
      <c r="D211" s="16"/>
      <c r="E211" s="42" t="s">
        <v>357</v>
      </c>
      <c r="F211" s="48" t="s">
        <v>189</v>
      </c>
      <c r="G211" s="46">
        <v>600000</v>
      </c>
      <c r="H211" s="47">
        <v>43085</v>
      </c>
      <c r="I211" s="47">
        <v>43190</v>
      </c>
      <c r="J211" s="49">
        <v>1</v>
      </c>
      <c r="K211" s="39">
        <f>558776.69+1248.36</f>
        <v>560025.04999999993</v>
      </c>
      <c r="M211" s="250" t="s">
        <v>870</v>
      </c>
      <c r="U211" s="17">
        <f t="shared" si="4"/>
        <v>39974.95000000007</v>
      </c>
    </row>
    <row r="212" spans="1:21" ht="24">
      <c r="A212" s="5">
        <v>383</v>
      </c>
      <c r="C212" s="48">
        <v>2017</v>
      </c>
      <c r="D212" s="16"/>
      <c r="E212" s="108" t="s">
        <v>358</v>
      </c>
      <c r="G212" s="46">
        <v>500000</v>
      </c>
      <c r="K212" s="39">
        <v>0</v>
      </c>
      <c r="U212" s="17">
        <f t="shared" si="4"/>
        <v>500000</v>
      </c>
    </row>
    <row r="213" spans="1:21" ht="24">
      <c r="A213" s="5">
        <v>385</v>
      </c>
      <c r="C213" s="48">
        <v>2017</v>
      </c>
      <c r="D213" s="16"/>
      <c r="E213" s="108" t="s">
        <v>359</v>
      </c>
      <c r="G213" s="46">
        <v>1000000</v>
      </c>
      <c r="M213" s="98" t="s">
        <v>884</v>
      </c>
      <c r="U213" s="17">
        <f t="shared" si="4"/>
        <v>1000000</v>
      </c>
    </row>
    <row r="214" spans="1:21" ht="48">
      <c r="A214" s="5">
        <v>331</v>
      </c>
      <c r="B214" s="41" t="s">
        <v>360</v>
      </c>
      <c r="C214" s="48">
        <v>2017</v>
      </c>
      <c r="D214" s="16"/>
      <c r="E214" s="45" t="s">
        <v>361</v>
      </c>
      <c r="G214" s="46">
        <v>3000000</v>
      </c>
      <c r="H214" s="246">
        <v>43602</v>
      </c>
      <c r="I214" s="246">
        <v>43769</v>
      </c>
      <c r="J214" s="49">
        <v>1</v>
      </c>
      <c r="K214" s="39">
        <v>2988556.83</v>
      </c>
      <c r="M214" s="98" t="s">
        <v>883</v>
      </c>
      <c r="U214" s="17">
        <f t="shared" si="4"/>
        <v>11443.169999999925</v>
      </c>
    </row>
    <row r="215" spans="1:21" ht="24">
      <c r="A215" s="5">
        <v>332</v>
      </c>
      <c r="C215" s="48">
        <v>2017</v>
      </c>
      <c r="D215" s="3"/>
      <c r="E215" s="42" t="s">
        <v>362</v>
      </c>
      <c r="G215" s="46"/>
      <c r="K215" s="49"/>
      <c r="U215" s="17">
        <f t="shared" si="4"/>
        <v>0</v>
      </c>
    </row>
    <row r="216" spans="1:21">
      <c r="A216" s="5">
        <v>333</v>
      </c>
      <c r="D216" s="16"/>
      <c r="E216" s="42" t="s">
        <v>363</v>
      </c>
      <c r="G216" s="46"/>
      <c r="K216" s="49"/>
      <c r="U216" s="17">
        <f t="shared" si="4"/>
        <v>0</v>
      </c>
    </row>
    <row r="217" spans="1:21">
      <c r="A217" s="5">
        <v>334</v>
      </c>
      <c r="C217" s="48">
        <v>2017</v>
      </c>
      <c r="D217" s="16"/>
      <c r="E217" s="42" t="s">
        <v>364</v>
      </c>
      <c r="G217" s="46">
        <v>4500</v>
      </c>
      <c r="J217" s="49">
        <v>1</v>
      </c>
      <c r="K217" s="39">
        <v>4500</v>
      </c>
      <c r="U217" s="17">
        <f t="shared" si="4"/>
        <v>0</v>
      </c>
    </row>
    <row r="218" spans="1:21">
      <c r="A218" s="5">
        <v>335</v>
      </c>
      <c r="C218" s="48">
        <v>2017</v>
      </c>
      <c r="D218" s="16"/>
      <c r="E218" s="42" t="s">
        <v>365</v>
      </c>
      <c r="G218" s="46">
        <v>19656</v>
      </c>
      <c r="J218" s="49">
        <v>1</v>
      </c>
      <c r="K218" s="39">
        <v>19656</v>
      </c>
      <c r="U218" s="17">
        <f t="shared" si="4"/>
        <v>0</v>
      </c>
    </row>
    <row r="219" spans="1:21" ht="24">
      <c r="A219" s="5">
        <v>336</v>
      </c>
      <c r="C219" s="48">
        <v>2017</v>
      </c>
      <c r="D219" s="16"/>
      <c r="E219" s="42" t="s">
        <v>366</v>
      </c>
      <c r="G219" s="46">
        <v>11000</v>
      </c>
      <c r="J219" s="49">
        <v>1</v>
      </c>
      <c r="K219" s="39">
        <v>11000</v>
      </c>
      <c r="U219" s="17">
        <f t="shared" si="4"/>
        <v>0</v>
      </c>
    </row>
    <row r="220" spans="1:21">
      <c r="A220" s="5">
        <v>337</v>
      </c>
      <c r="C220" s="48">
        <v>2017</v>
      </c>
      <c r="D220" s="16"/>
      <c r="E220" s="42" t="s">
        <v>367</v>
      </c>
      <c r="G220" s="46">
        <v>9900</v>
      </c>
      <c r="J220" s="49">
        <v>1</v>
      </c>
      <c r="K220" s="39">
        <v>9900</v>
      </c>
      <c r="U220" s="17">
        <f t="shared" si="4"/>
        <v>0</v>
      </c>
    </row>
    <row r="221" spans="1:21">
      <c r="A221" s="5">
        <v>338</v>
      </c>
      <c r="D221" s="16"/>
      <c r="E221" s="108" t="s">
        <v>368</v>
      </c>
      <c r="G221" s="46"/>
      <c r="K221" s="49"/>
      <c r="U221" s="17">
        <f t="shared" si="4"/>
        <v>0</v>
      </c>
    </row>
    <row r="222" spans="1:21" ht="24">
      <c r="A222" s="5">
        <v>339</v>
      </c>
      <c r="C222" s="48">
        <v>2017</v>
      </c>
      <c r="D222" s="16"/>
      <c r="E222" s="108" t="s">
        <v>369</v>
      </c>
      <c r="G222" s="46">
        <v>698040</v>
      </c>
      <c r="J222" s="49">
        <v>1</v>
      </c>
      <c r="K222" s="39">
        <v>698040</v>
      </c>
      <c r="U222" s="17">
        <f t="shared" si="4"/>
        <v>0</v>
      </c>
    </row>
    <row r="223" spans="1:21">
      <c r="A223" s="5">
        <v>340</v>
      </c>
      <c r="D223" s="16"/>
      <c r="E223" s="108" t="s">
        <v>370</v>
      </c>
      <c r="G223" s="46"/>
      <c r="K223" s="49"/>
      <c r="U223" s="17">
        <f t="shared" si="4"/>
        <v>0</v>
      </c>
    </row>
    <row r="224" spans="1:21">
      <c r="A224" s="5">
        <v>341</v>
      </c>
      <c r="C224" s="48">
        <v>2017</v>
      </c>
      <c r="D224" s="16"/>
      <c r="E224" s="108" t="s">
        <v>371</v>
      </c>
      <c r="G224" s="46">
        <v>26000</v>
      </c>
      <c r="J224" s="49">
        <v>1</v>
      </c>
      <c r="K224" s="39">
        <v>22995</v>
      </c>
      <c r="U224" s="17">
        <f t="shared" si="4"/>
        <v>3005</v>
      </c>
    </row>
    <row r="225" spans="1:21" ht="24">
      <c r="A225" s="5">
        <v>342</v>
      </c>
      <c r="D225" s="16"/>
      <c r="E225" s="108" t="s">
        <v>372</v>
      </c>
      <c r="G225" s="46"/>
      <c r="K225" s="49"/>
      <c r="U225" s="17">
        <f t="shared" si="4"/>
        <v>0</v>
      </c>
    </row>
    <row r="226" spans="1:21">
      <c r="A226" s="5">
        <v>343</v>
      </c>
      <c r="C226" s="48">
        <v>2017</v>
      </c>
      <c r="D226" s="16"/>
      <c r="E226" s="108" t="s">
        <v>373</v>
      </c>
      <c r="G226" s="46">
        <v>12364</v>
      </c>
      <c r="J226" s="49">
        <v>1</v>
      </c>
      <c r="K226" s="39">
        <v>12364</v>
      </c>
      <c r="U226" s="17">
        <f t="shared" si="4"/>
        <v>0</v>
      </c>
    </row>
    <row r="227" spans="1:21" ht="24">
      <c r="A227" s="5">
        <v>344</v>
      </c>
      <c r="D227" s="16"/>
      <c r="E227" s="108" t="s">
        <v>374</v>
      </c>
      <c r="G227" s="46"/>
      <c r="K227" s="49"/>
      <c r="U227" s="17">
        <f t="shared" si="4"/>
        <v>0</v>
      </c>
    </row>
    <row r="228" spans="1:21" ht="24">
      <c r="A228" s="5">
        <v>345</v>
      </c>
      <c r="C228" s="48">
        <v>2017</v>
      </c>
      <c r="D228" s="16"/>
      <c r="E228" s="108" t="s">
        <v>375</v>
      </c>
      <c r="G228" s="46">
        <v>29845</v>
      </c>
      <c r="J228" s="49">
        <v>1</v>
      </c>
      <c r="K228" s="39">
        <v>29845</v>
      </c>
      <c r="U228" s="17">
        <f t="shared" si="4"/>
        <v>0</v>
      </c>
    </row>
    <row r="229" spans="1:21">
      <c r="A229" s="5">
        <v>346</v>
      </c>
      <c r="D229" s="16"/>
      <c r="E229" s="108" t="s">
        <v>376</v>
      </c>
      <c r="G229" s="46"/>
      <c r="K229" s="49"/>
      <c r="U229" s="17">
        <f t="shared" si="4"/>
        <v>0</v>
      </c>
    </row>
    <row r="230" spans="1:21" ht="24">
      <c r="A230" s="5">
        <v>347</v>
      </c>
      <c r="C230" s="48">
        <v>2017</v>
      </c>
      <c r="D230" s="16"/>
      <c r="E230" s="108" t="s">
        <v>377</v>
      </c>
      <c r="G230" s="46">
        <v>204000</v>
      </c>
      <c r="J230" s="49">
        <v>1</v>
      </c>
      <c r="K230" s="39">
        <v>204000</v>
      </c>
      <c r="U230" s="17">
        <f t="shared" si="4"/>
        <v>0</v>
      </c>
    </row>
    <row r="231" spans="1:21" ht="24">
      <c r="A231" s="5">
        <v>348</v>
      </c>
      <c r="C231" s="48">
        <v>2017</v>
      </c>
      <c r="D231" s="16"/>
      <c r="E231" s="108" t="s">
        <v>378</v>
      </c>
      <c r="G231" s="46">
        <v>80000</v>
      </c>
      <c r="J231" s="49">
        <v>1</v>
      </c>
      <c r="K231" s="39">
        <v>80000</v>
      </c>
      <c r="U231" s="17">
        <f t="shared" si="4"/>
        <v>0</v>
      </c>
    </row>
    <row r="232" spans="1:21">
      <c r="A232" s="5">
        <v>349</v>
      </c>
      <c r="C232" s="48">
        <v>2017</v>
      </c>
      <c r="D232" s="16"/>
      <c r="E232" s="42" t="s">
        <v>379</v>
      </c>
      <c r="G232" s="46">
        <v>18000</v>
      </c>
      <c r="J232" s="49">
        <v>1</v>
      </c>
      <c r="K232" s="39">
        <v>18000</v>
      </c>
      <c r="U232" s="17">
        <f t="shared" si="4"/>
        <v>0</v>
      </c>
    </row>
    <row r="233" spans="1:21">
      <c r="A233" s="5">
        <v>350</v>
      </c>
      <c r="C233" s="48">
        <v>2017</v>
      </c>
      <c r="D233" s="16"/>
      <c r="E233" s="108" t="s">
        <v>380</v>
      </c>
      <c r="G233" s="46">
        <v>36000</v>
      </c>
      <c r="J233" s="49">
        <v>1</v>
      </c>
      <c r="K233" s="39">
        <v>36000</v>
      </c>
      <c r="U233" s="17">
        <f t="shared" si="4"/>
        <v>0</v>
      </c>
    </row>
    <row r="234" spans="1:21">
      <c r="A234" s="5">
        <v>351</v>
      </c>
      <c r="C234" s="48">
        <v>2017</v>
      </c>
      <c r="D234" s="16"/>
      <c r="E234" s="108" t="s">
        <v>381</v>
      </c>
      <c r="G234" s="46">
        <v>30000</v>
      </c>
      <c r="J234" s="49">
        <v>1</v>
      </c>
      <c r="K234" s="46">
        <v>30000</v>
      </c>
      <c r="U234" s="17">
        <f t="shared" si="4"/>
        <v>0</v>
      </c>
    </row>
    <row r="235" spans="1:21">
      <c r="A235" s="5">
        <v>352</v>
      </c>
      <c r="C235" s="48">
        <v>2017</v>
      </c>
      <c r="D235" s="16"/>
      <c r="E235" s="108" t="s">
        <v>382</v>
      </c>
      <c r="G235" s="46">
        <v>51600</v>
      </c>
      <c r="J235" s="49">
        <v>1</v>
      </c>
      <c r="K235" s="46">
        <v>51600</v>
      </c>
      <c r="U235" s="17">
        <f t="shared" si="4"/>
        <v>0</v>
      </c>
    </row>
    <row r="236" spans="1:21">
      <c r="A236" s="5">
        <v>353</v>
      </c>
      <c r="C236" s="48">
        <v>2017</v>
      </c>
      <c r="D236" s="16"/>
      <c r="E236" s="108" t="s">
        <v>383</v>
      </c>
      <c r="G236" s="46">
        <v>47220</v>
      </c>
      <c r="J236" s="49">
        <v>1</v>
      </c>
      <c r="K236" s="46">
        <v>47220</v>
      </c>
      <c r="U236" s="17">
        <f t="shared" si="4"/>
        <v>0</v>
      </c>
    </row>
    <row r="237" spans="1:21">
      <c r="A237" s="5">
        <v>354</v>
      </c>
      <c r="C237" s="48">
        <v>2017</v>
      </c>
      <c r="D237" s="16"/>
      <c r="E237" s="108" t="s">
        <v>384</v>
      </c>
      <c r="G237" s="46">
        <v>96250</v>
      </c>
      <c r="J237" s="49">
        <v>1</v>
      </c>
      <c r="K237" s="46">
        <v>96250</v>
      </c>
      <c r="U237" s="17">
        <f t="shared" si="4"/>
        <v>0</v>
      </c>
    </row>
    <row r="238" spans="1:21">
      <c r="A238" s="5">
        <v>355</v>
      </c>
      <c r="C238" s="48">
        <v>2017</v>
      </c>
      <c r="D238" s="16"/>
      <c r="E238" s="108" t="s">
        <v>385</v>
      </c>
      <c r="G238" s="46">
        <v>24000</v>
      </c>
      <c r="J238" s="49">
        <v>1</v>
      </c>
      <c r="K238" s="46">
        <v>24000</v>
      </c>
      <c r="U238" s="17">
        <f t="shared" si="4"/>
        <v>0</v>
      </c>
    </row>
    <row r="239" spans="1:21">
      <c r="A239" s="5">
        <v>356</v>
      </c>
      <c r="C239" s="48">
        <v>2017</v>
      </c>
      <c r="D239" s="16"/>
      <c r="E239" s="108" t="s">
        <v>386</v>
      </c>
      <c r="G239" s="46">
        <v>78750</v>
      </c>
      <c r="J239" s="49">
        <v>1</v>
      </c>
      <c r="K239" s="46">
        <v>78750</v>
      </c>
      <c r="U239" s="17">
        <f t="shared" si="4"/>
        <v>0</v>
      </c>
    </row>
    <row r="240" spans="1:21">
      <c r="A240" s="5">
        <v>357</v>
      </c>
      <c r="C240" s="48">
        <v>2017</v>
      </c>
      <c r="D240" s="16"/>
      <c r="E240" s="108" t="s">
        <v>387</v>
      </c>
      <c r="G240" s="46">
        <v>343200</v>
      </c>
      <c r="J240" s="49">
        <v>1</v>
      </c>
      <c r="K240" s="46">
        <v>343200</v>
      </c>
      <c r="U240" s="17">
        <f t="shared" si="4"/>
        <v>0</v>
      </c>
    </row>
    <row r="241" spans="1:21">
      <c r="A241" s="5">
        <v>358</v>
      </c>
      <c r="C241" s="48">
        <v>2017</v>
      </c>
      <c r="D241" s="16"/>
      <c r="E241" s="108" t="s">
        <v>388</v>
      </c>
      <c r="G241" s="46">
        <v>26400</v>
      </c>
      <c r="J241" s="49">
        <v>1</v>
      </c>
      <c r="K241" s="46">
        <v>26400</v>
      </c>
      <c r="U241" s="17">
        <f t="shared" si="4"/>
        <v>0</v>
      </c>
    </row>
    <row r="242" spans="1:21">
      <c r="A242" s="5">
        <v>359</v>
      </c>
      <c r="C242" s="48">
        <v>2017</v>
      </c>
      <c r="D242" s="16"/>
      <c r="E242" s="108" t="s">
        <v>389</v>
      </c>
      <c r="G242" s="46">
        <v>18900</v>
      </c>
      <c r="J242" s="49">
        <v>1</v>
      </c>
      <c r="K242" s="46">
        <v>18900</v>
      </c>
      <c r="U242" s="17">
        <f t="shared" si="4"/>
        <v>0</v>
      </c>
    </row>
    <row r="243" spans="1:21">
      <c r="A243" s="5">
        <v>360</v>
      </c>
      <c r="C243" s="48">
        <v>2017</v>
      </c>
      <c r="D243" s="16"/>
      <c r="E243" s="108" t="s">
        <v>390</v>
      </c>
      <c r="G243" s="46">
        <v>7680</v>
      </c>
      <c r="J243" s="49">
        <v>1</v>
      </c>
      <c r="K243" s="46">
        <v>7680</v>
      </c>
      <c r="U243" s="17">
        <f t="shared" si="4"/>
        <v>0</v>
      </c>
    </row>
    <row r="244" spans="1:21">
      <c r="A244" s="5">
        <v>361</v>
      </c>
      <c r="C244" s="48">
        <v>2017</v>
      </c>
      <c r="D244" s="16"/>
      <c r="E244" s="108" t="s">
        <v>391</v>
      </c>
      <c r="G244" s="46">
        <v>58800</v>
      </c>
      <c r="J244" s="49">
        <v>1</v>
      </c>
      <c r="K244" s="46">
        <v>58800</v>
      </c>
      <c r="U244" s="17">
        <f t="shared" si="4"/>
        <v>0</v>
      </c>
    </row>
    <row r="245" spans="1:21">
      <c r="A245" s="5">
        <v>362</v>
      </c>
      <c r="C245" s="48">
        <v>2017</v>
      </c>
      <c r="D245" s="16"/>
      <c r="E245" s="108" t="s">
        <v>392</v>
      </c>
      <c r="G245" s="46">
        <v>25320</v>
      </c>
      <c r="J245" s="49">
        <v>1</v>
      </c>
      <c r="K245" s="46">
        <v>25320</v>
      </c>
      <c r="U245" s="17">
        <f t="shared" si="4"/>
        <v>0</v>
      </c>
    </row>
    <row r="246" spans="1:21">
      <c r="A246" s="5">
        <v>363</v>
      </c>
      <c r="C246" s="48">
        <v>2017</v>
      </c>
      <c r="D246" s="16"/>
      <c r="E246" s="108" t="s">
        <v>393</v>
      </c>
      <c r="G246" s="46">
        <v>25320</v>
      </c>
      <c r="J246" s="49">
        <v>1</v>
      </c>
      <c r="K246" s="46">
        <v>25320</v>
      </c>
      <c r="U246" s="17">
        <f t="shared" si="4"/>
        <v>0</v>
      </c>
    </row>
    <row r="247" spans="1:21">
      <c r="A247" s="5">
        <v>364</v>
      </c>
      <c r="C247" s="48">
        <v>2017</v>
      </c>
      <c r="D247" s="16"/>
      <c r="E247" s="108" t="s">
        <v>394</v>
      </c>
      <c r="G247" s="46">
        <v>58800</v>
      </c>
      <c r="J247" s="49">
        <v>1</v>
      </c>
      <c r="K247" s="46">
        <v>58800</v>
      </c>
      <c r="U247" s="17">
        <f t="shared" si="4"/>
        <v>0</v>
      </c>
    </row>
    <row r="248" spans="1:21">
      <c r="A248" s="5">
        <v>365</v>
      </c>
      <c r="C248" s="48">
        <v>2017</v>
      </c>
      <c r="D248" s="16"/>
      <c r="E248" s="108" t="s">
        <v>395</v>
      </c>
      <c r="G248" s="46">
        <v>52500</v>
      </c>
      <c r="J248" s="49">
        <v>1</v>
      </c>
      <c r="K248" s="46">
        <v>52500</v>
      </c>
      <c r="U248" s="17">
        <f t="shared" si="4"/>
        <v>0</v>
      </c>
    </row>
    <row r="249" spans="1:21">
      <c r="A249" s="5">
        <v>366</v>
      </c>
      <c r="C249" s="48">
        <v>2017</v>
      </c>
      <c r="D249" s="16"/>
      <c r="E249" s="108" t="s">
        <v>396</v>
      </c>
      <c r="G249" s="46">
        <v>31590</v>
      </c>
      <c r="J249" s="49">
        <v>1</v>
      </c>
      <c r="K249" s="46">
        <v>31590</v>
      </c>
      <c r="U249" s="17">
        <f t="shared" si="4"/>
        <v>0</v>
      </c>
    </row>
    <row r="250" spans="1:21" ht="24">
      <c r="A250" s="5">
        <v>367</v>
      </c>
      <c r="C250" s="48">
        <v>2017</v>
      </c>
      <c r="D250" s="16"/>
      <c r="E250" s="108" t="s">
        <v>397</v>
      </c>
      <c r="G250" s="46">
        <v>33705</v>
      </c>
      <c r="J250" s="49">
        <v>1</v>
      </c>
      <c r="K250" s="46">
        <v>33705</v>
      </c>
      <c r="U250" s="17">
        <f t="shared" si="4"/>
        <v>0</v>
      </c>
    </row>
    <row r="251" spans="1:21" ht="24">
      <c r="A251" s="5">
        <v>368</v>
      </c>
      <c r="C251" s="48">
        <v>2017</v>
      </c>
      <c r="D251" s="16"/>
      <c r="E251" s="108" t="s">
        <v>398</v>
      </c>
      <c r="G251" s="46">
        <v>34020</v>
      </c>
      <c r="J251" s="49">
        <v>1</v>
      </c>
      <c r="K251" s="46">
        <v>34020</v>
      </c>
      <c r="U251" s="17">
        <f t="shared" si="4"/>
        <v>0</v>
      </c>
    </row>
    <row r="252" spans="1:21">
      <c r="A252" s="5">
        <v>369</v>
      </c>
      <c r="C252" s="48">
        <v>2017</v>
      </c>
      <c r="D252" s="16"/>
      <c r="E252" s="108" t="s">
        <v>399</v>
      </c>
      <c r="G252" s="46">
        <v>20520</v>
      </c>
      <c r="J252" s="49">
        <v>1</v>
      </c>
      <c r="K252" s="46">
        <v>20520</v>
      </c>
      <c r="U252" s="17">
        <f t="shared" si="4"/>
        <v>0</v>
      </c>
    </row>
    <row r="253" spans="1:21">
      <c r="A253" s="5">
        <v>370</v>
      </c>
      <c r="C253" s="48">
        <v>2017</v>
      </c>
      <c r="D253" s="16"/>
      <c r="E253" s="108" t="s">
        <v>400</v>
      </c>
      <c r="G253" s="46">
        <v>61560</v>
      </c>
      <c r="J253" s="49">
        <v>1</v>
      </c>
      <c r="K253" s="46">
        <v>61560</v>
      </c>
      <c r="U253" s="17">
        <f t="shared" si="4"/>
        <v>0</v>
      </c>
    </row>
    <row r="254" spans="1:21">
      <c r="A254" s="5">
        <v>371</v>
      </c>
      <c r="C254" s="48">
        <v>2017</v>
      </c>
      <c r="D254" s="16"/>
      <c r="E254" s="108" t="s">
        <v>401</v>
      </c>
      <c r="G254" s="46">
        <v>2200</v>
      </c>
      <c r="J254" s="49">
        <v>1</v>
      </c>
      <c r="K254" s="46">
        <v>2200</v>
      </c>
      <c r="U254" s="17">
        <f t="shared" si="4"/>
        <v>0</v>
      </c>
    </row>
    <row r="255" spans="1:21" ht="24">
      <c r="A255" s="5">
        <v>372</v>
      </c>
      <c r="C255" s="48">
        <v>2017</v>
      </c>
      <c r="D255" s="16"/>
      <c r="E255" s="108" t="s">
        <v>402</v>
      </c>
      <c r="G255" s="46">
        <v>9900</v>
      </c>
      <c r="J255" s="49">
        <v>1</v>
      </c>
      <c r="K255" s="46">
        <v>9900</v>
      </c>
      <c r="U255" s="17">
        <f t="shared" si="4"/>
        <v>0</v>
      </c>
    </row>
    <row r="256" spans="1:21">
      <c r="A256" s="5">
        <v>373</v>
      </c>
      <c r="C256" s="48">
        <v>2017</v>
      </c>
      <c r="D256" s="16"/>
      <c r="E256" s="108" t="s">
        <v>403</v>
      </c>
      <c r="G256" s="46">
        <v>13200</v>
      </c>
      <c r="J256" s="49">
        <v>1</v>
      </c>
      <c r="K256" s="46">
        <v>13200</v>
      </c>
      <c r="U256" s="17">
        <f t="shared" si="4"/>
        <v>0</v>
      </c>
    </row>
    <row r="257" spans="1:21" ht="24">
      <c r="A257" s="5">
        <v>374</v>
      </c>
      <c r="C257" s="48">
        <v>2017</v>
      </c>
      <c r="D257" s="16"/>
      <c r="E257" s="108" t="s">
        <v>404</v>
      </c>
      <c r="G257" s="46">
        <v>9400</v>
      </c>
      <c r="J257" s="49">
        <v>1</v>
      </c>
      <c r="K257" s="46">
        <v>9400</v>
      </c>
      <c r="U257" s="17">
        <f t="shared" si="4"/>
        <v>0</v>
      </c>
    </row>
    <row r="258" spans="1:21" ht="24">
      <c r="A258" s="5">
        <v>375</v>
      </c>
      <c r="C258" s="48">
        <v>2017</v>
      </c>
      <c r="D258" s="16"/>
      <c r="E258" s="108" t="s">
        <v>405</v>
      </c>
      <c r="G258" s="46">
        <v>34450</v>
      </c>
      <c r="J258" s="49">
        <v>1</v>
      </c>
      <c r="K258" s="46">
        <v>34450</v>
      </c>
      <c r="U258" s="17">
        <f t="shared" si="4"/>
        <v>0</v>
      </c>
    </row>
    <row r="259" spans="1:21">
      <c r="A259" s="5">
        <v>376</v>
      </c>
      <c r="C259" s="48">
        <v>2017</v>
      </c>
      <c r="D259" s="16"/>
      <c r="E259" s="108" t="s">
        <v>406</v>
      </c>
      <c r="G259" s="46">
        <v>66250</v>
      </c>
      <c r="J259" s="49">
        <v>1</v>
      </c>
      <c r="K259" s="46">
        <v>66250</v>
      </c>
      <c r="U259" s="17">
        <f t="shared" si="4"/>
        <v>0</v>
      </c>
    </row>
    <row r="260" spans="1:21">
      <c r="A260" s="5">
        <v>377</v>
      </c>
      <c r="C260" s="48">
        <v>2017</v>
      </c>
      <c r="D260" s="16"/>
      <c r="E260" s="108" t="s">
        <v>407</v>
      </c>
      <c r="G260" s="46"/>
      <c r="K260" s="46"/>
      <c r="U260" s="17">
        <f t="shared" si="4"/>
        <v>0</v>
      </c>
    </row>
    <row r="261" spans="1:21">
      <c r="A261" s="5">
        <v>378</v>
      </c>
      <c r="C261" s="48">
        <v>2017</v>
      </c>
      <c r="D261" s="16"/>
      <c r="E261" s="108" t="s">
        <v>408</v>
      </c>
      <c r="G261" s="46">
        <v>6600</v>
      </c>
      <c r="J261" s="49">
        <v>1</v>
      </c>
      <c r="K261" s="46">
        <v>6000</v>
      </c>
      <c r="U261" s="17">
        <f t="shared" si="4"/>
        <v>600</v>
      </c>
    </row>
    <row r="262" spans="1:21" ht="24">
      <c r="A262" s="5">
        <v>379</v>
      </c>
      <c r="C262" s="48">
        <v>2017</v>
      </c>
      <c r="D262" s="16"/>
      <c r="E262" s="108" t="s">
        <v>409</v>
      </c>
      <c r="G262" s="46">
        <v>72000</v>
      </c>
      <c r="J262" s="49">
        <v>1</v>
      </c>
      <c r="K262" s="46">
        <v>72000</v>
      </c>
      <c r="U262" s="17">
        <f t="shared" si="4"/>
        <v>0</v>
      </c>
    </row>
    <row r="263" spans="1:21">
      <c r="A263" s="5">
        <v>380</v>
      </c>
      <c r="C263" s="48">
        <v>2017</v>
      </c>
      <c r="D263" s="16"/>
      <c r="E263" s="108" t="s">
        <v>410</v>
      </c>
      <c r="G263" s="46">
        <v>10560</v>
      </c>
      <c r="J263" s="49">
        <v>1</v>
      </c>
      <c r="K263" s="46">
        <v>10560</v>
      </c>
      <c r="U263" s="17">
        <f t="shared" si="4"/>
        <v>0</v>
      </c>
    </row>
    <row r="264" spans="1:21" s="18" customFormat="1" ht="24">
      <c r="A264" s="5">
        <v>388</v>
      </c>
      <c r="B264" s="83"/>
      <c r="C264" s="48">
        <v>2018</v>
      </c>
      <c r="D264" s="16"/>
      <c r="E264" s="42" t="s">
        <v>411</v>
      </c>
      <c r="F264" s="39" t="s">
        <v>122</v>
      </c>
      <c r="G264" s="46">
        <v>600000</v>
      </c>
      <c r="H264" s="102"/>
      <c r="I264" s="119"/>
      <c r="J264" s="120"/>
      <c r="K264" s="121">
        <v>0</v>
      </c>
      <c r="L264" s="83"/>
      <c r="M264" s="98"/>
      <c r="U264" s="17">
        <f t="shared" si="4"/>
        <v>600000</v>
      </c>
    </row>
    <row r="265" spans="1:21" s="18" customFormat="1" ht="24">
      <c r="A265" s="5">
        <v>425</v>
      </c>
      <c r="B265" s="83" t="s">
        <v>412</v>
      </c>
      <c r="C265" s="48">
        <v>2018</v>
      </c>
      <c r="D265" s="16"/>
      <c r="E265" s="42" t="s">
        <v>413</v>
      </c>
      <c r="F265" s="122" t="s">
        <v>414</v>
      </c>
      <c r="G265" s="46">
        <v>500000</v>
      </c>
      <c r="H265" s="124">
        <v>43556</v>
      </c>
      <c r="I265" s="124">
        <v>44196</v>
      </c>
      <c r="J265" s="120">
        <v>0.3</v>
      </c>
      <c r="K265" s="74">
        <v>148710.39999999999</v>
      </c>
      <c r="L265" s="83"/>
      <c r="M265" s="151" t="s">
        <v>885</v>
      </c>
      <c r="U265" s="17">
        <f t="shared" si="4"/>
        <v>351289.59999999998</v>
      </c>
    </row>
    <row r="266" spans="1:21" s="83" customFormat="1" ht="24">
      <c r="A266" s="43">
        <v>426</v>
      </c>
      <c r="B266" s="83" t="s">
        <v>415</v>
      </c>
      <c r="C266" s="48">
        <v>2018</v>
      </c>
      <c r="D266" s="48"/>
      <c r="E266" s="42" t="s">
        <v>416</v>
      </c>
      <c r="F266" s="122" t="s">
        <v>52</v>
      </c>
      <c r="G266" s="46">
        <v>1000000</v>
      </c>
      <c r="H266" s="124">
        <v>43689</v>
      </c>
      <c r="I266" s="124">
        <v>44165</v>
      </c>
      <c r="J266" s="120">
        <v>0.3</v>
      </c>
      <c r="K266" s="121">
        <v>327600</v>
      </c>
      <c r="M266" s="250" t="s">
        <v>885</v>
      </c>
      <c r="U266" s="17">
        <f t="shared" si="4"/>
        <v>672400</v>
      </c>
    </row>
    <row r="267" spans="1:21" s="83" customFormat="1" ht="24">
      <c r="A267" s="43">
        <v>427</v>
      </c>
      <c r="B267" s="83" t="s">
        <v>417</v>
      </c>
      <c r="C267" s="48">
        <v>2018</v>
      </c>
      <c r="D267" s="48"/>
      <c r="E267" s="42" t="s">
        <v>418</v>
      </c>
      <c r="F267" s="122" t="s">
        <v>177</v>
      </c>
      <c r="G267" s="46">
        <v>500000</v>
      </c>
      <c r="H267" s="124">
        <v>43272</v>
      </c>
      <c r="I267" s="124">
        <v>44196</v>
      </c>
      <c r="J267" s="120">
        <v>0.33</v>
      </c>
      <c r="K267" s="121">
        <v>166705.62</v>
      </c>
      <c r="M267" s="250"/>
      <c r="U267" s="17">
        <f t="shared" si="4"/>
        <v>333294.38</v>
      </c>
    </row>
    <row r="268" spans="1:21" s="83" customFormat="1" ht="24">
      <c r="A268" s="43">
        <v>428</v>
      </c>
      <c r="B268" s="83" t="s">
        <v>419</v>
      </c>
      <c r="C268" s="48">
        <v>2018</v>
      </c>
      <c r="D268" s="48"/>
      <c r="E268" s="42" t="s">
        <v>420</v>
      </c>
      <c r="F268" s="122" t="s">
        <v>177</v>
      </c>
      <c r="G268" s="46">
        <v>500000</v>
      </c>
      <c r="H268" s="124">
        <v>43272</v>
      </c>
      <c r="I268" s="124">
        <v>44196</v>
      </c>
      <c r="J268" s="120">
        <v>0.85</v>
      </c>
      <c r="K268" s="121">
        <v>193225.96</v>
      </c>
      <c r="M268" s="250" t="s">
        <v>861</v>
      </c>
      <c r="U268" s="17">
        <f t="shared" si="4"/>
        <v>306774.04000000004</v>
      </c>
    </row>
    <row r="269" spans="1:21" s="18" customFormat="1" ht="24">
      <c r="A269" s="5">
        <v>429</v>
      </c>
      <c r="B269" s="83">
        <v>0</v>
      </c>
      <c r="C269" s="48">
        <v>2018</v>
      </c>
      <c r="D269" s="16"/>
      <c r="E269" s="123" t="s">
        <v>421</v>
      </c>
      <c r="F269" s="46" t="s">
        <v>22</v>
      </c>
      <c r="G269" s="46"/>
      <c r="H269" s="102"/>
      <c r="I269" s="119"/>
      <c r="J269" s="120"/>
      <c r="K269" s="121"/>
      <c r="L269" s="83"/>
      <c r="M269" s="250"/>
      <c r="U269" s="17">
        <f t="shared" si="4"/>
        <v>0</v>
      </c>
    </row>
    <row r="270" spans="1:21" s="83" customFormat="1">
      <c r="A270" s="43">
        <v>430</v>
      </c>
      <c r="B270" s="83" t="s">
        <v>422</v>
      </c>
      <c r="C270" s="48">
        <v>2018</v>
      </c>
      <c r="D270" s="48"/>
      <c r="E270" s="42" t="s">
        <v>423</v>
      </c>
      <c r="F270" s="46" t="s">
        <v>52</v>
      </c>
      <c r="G270" s="46">
        <v>5000000</v>
      </c>
      <c r="H270" s="124">
        <v>43272</v>
      </c>
      <c r="I270" s="124">
        <v>43921</v>
      </c>
      <c r="J270" s="120">
        <v>0.95</v>
      </c>
      <c r="K270" s="121">
        <v>4422941.7300000004</v>
      </c>
      <c r="M270" s="98"/>
      <c r="U270" s="17">
        <f t="shared" si="4"/>
        <v>577058.26999999955</v>
      </c>
    </row>
    <row r="271" spans="1:21" s="83" customFormat="1" ht="22.5">
      <c r="A271" s="43">
        <v>431</v>
      </c>
      <c r="B271" s="83" t="s">
        <v>424</v>
      </c>
      <c r="C271" s="48">
        <v>2018</v>
      </c>
      <c r="D271" s="48"/>
      <c r="E271" s="42" t="s">
        <v>425</v>
      </c>
      <c r="F271" s="46" t="s">
        <v>205</v>
      </c>
      <c r="G271" s="46">
        <v>5000000</v>
      </c>
      <c r="H271" s="124">
        <v>43272</v>
      </c>
      <c r="I271" s="124">
        <v>43784</v>
      </c>
      <c r="J271" s="120">
        <v>1</v>
      </c>
      <c r="K271" s="121">
        <v>4874380.13</v>
      </c>
      <c r="M271" s="250" t="s">
        <v>862</v>
      </c>
      <c r="U271" s="17">
        <f t="shared" si="4"/>
        <v>125619.87000000011</v>
      </c>
    </row>
    <row r="272" spans="1:21" s="83" customFormat="1" ht="24">
      <c r="A272" s="43">
        <v>432</v>
      </c>
      <c r="B272" s="83" t="s">
        <v>426</v>
      </c>
      <c r="C272" s="48">
        <v>2018</v>
      </c>
      <c r="D272" s="48"/>
      <c r="E272" s="42" t="s">
        <v>427</v>
      </c>
      <c r="F272" s="122" t="s">
        <v>42</v>
      </c>
      <c r="G272" s="46">
        <v>578571.43000000005</v>
      </c>
      <c r="H272" s="124">
        <v>43435</v>
      </c>
      <c r="I272" s="124">
        <v>44166</v>
      </c>
      <c r="J272" s="120">
        <v>0.56000000000000005</v>
      </c>
      <c r="K272" s="121">
        <v>325812.46000000002</v>
      </c>
      <c r="M272" s="250" t="s">
        <v>822</v>
      </c>
      <c r="U272" s="17">
        <f t="shared" ref="U272:U335" si="5">G272-K272</f>
        <v>252758.97000000003</v>
      </c>
    </row>
    <row r="273" spans="1:21" s="18" customFormat="1" ht="36">
      <c r="A273" s="5">
        <v>433</v>
      </c>
      <c r="B273" s="83">
        <v>0</v>
      </c>
      <c r="C273" s="286">
        <v>2018</v>
      </c>
      <c r="D273" s="302"/>
      <c r="E273" s="295" t="s">
        <v>428</v>
      </c>
      <c r="F273" s="303" t="s">
        <v>205</v>
      </c>
      <c r="G273" s="171">
        <v>1000000</v>
      </c>
      <c r="H273" s="304"/>
      <c r="I273" s="304"/>
      <c r="J273" s="305"/>
      <c r="K273" s="306">
        <v>406333.27</v>
      </c>
      <c r="L273" s="307"/>
      <c r="M273" s="296"/>
      <c r="U273" s="17">
        <f t="shared" si="5"/>
        <v>593666.73</v>
      </c>
    </row>
    <row r="274" spans="1:21" s="83" customFormat="1" ht="24">
      <c r="A274" s="43">
        <v>434</v>
      </c>
      <c r="B274" s="83" t="s">
        <v>429</v>
      </c>
      <c r="C274" s="48">
        <v>2018</v>
      </c>
      <c r="D274" s="48"/>
      <c r="E274" s="42" t="s">
        <v>430</v>
      </c>
      <c r="F274" s="122" t="s">
        <v>42</v>
      </c>
      <c r="G274" s="46">
        <v>500000</v>
      </c>
      <c r="H274" s="124">
        <v>43781</v>
      </c>
      <c r="I274" s="124">
        <v>44147</v>
      </c>
      <c r="J274" s="120">
        <v>0.22</v>
      </c>
      <c r="K274" s="121">
        <v>110023.07</v>
      </c>
      <c r="M274" s="250" t="s">
        <v>822</v>
      </c>
      <c r="U274" s="17">
        <f t="shared" si="5"/>
        <v>389976.93</v>
      </c>
    </row>
    <row r="275" spans="1:21" s="83" customFormat="1" ht="24">
      <c r="A275" s="43">
        <v>443</v>
      </c>
      <c r="B275" s="83" t="s">
        <v>431</v>
      </c>
      <c r="C275" s="48">
        <v>2018</v>
      </c>
      <c r="D275" s="48"/>
      <c r="E275" s="42" t="s">
        <v>432</v>
      </c>
      <c r="F275" s="46" t="s">
        <v>267</v>
      </c>
      <c r="G275" s="46">
        <v>678571.43</v>
      </c>
      <c r="H275" s="124">
        <v>43104</v>
      </c>
      <c r="I275" s="124">
        <v>43585</v>
      </c>
      <c r="J275" s="120">
        <v>1</v>
      </c>
      <c r="K275" s="121">
        <v>555739.56000000006</v>
      </c>
      <c r="M275" s="250"/>
      <c r="U275" s="17">
        <f t="shared" si="5"/>
        <v>122831.87</v>
      </c>
    </row>
    <row r="276" spans="1:21" s="83" customFormat="1" ht="24">
      <c r="A276" s="43">
        <v>444</v>
      </c>
      <c r="B276" s="83" t="s">
        <v>433</v>
      </c>
      <c r="C276" s="48">
        <v>2018</v>
      </c>
      <c r="D276" s="48"/>
      <c r="E276" s="42" t="s">
        <v>434</v>
      </c>
      <c r="F276" s="46" t="s">
        <v>114</v>
      </c>
      <c r="G276" s="46">
        <v>1000000</v>
      </c>
      <c r="H276" s="102"/>
      <c r="I276" s="102"/>
      <c r="J276" s="120"/>
      <c r="K276" s="121">
        <v>0</v>
      </c>
      <c r="M276" s="250" t="s">
        <v>871</v>
      </c>
      <c r="U276" s="17">
        <f t="shared" si="5"/>
        <v>1000000</v>
      </c>
    </row>
    <row r="277" spans="1:21" s="83" customFormat="1" ht="24">
      <c r="A277" s="43">
        <v>445</v>
      </c>
      <c r="B277" s="83" t="s">
        <v>435</v>
      </c>
      <c r="C277" s="48">
        <v>2018</v>
      </c>
      <c r="D277" s="48"/>
      <c r="E277" s="42" t="s">
        <v>436</v>
      </c>
      <c r="F277" s="46" t="s">
        <v>128</v>
      </c>
      <c r="G277" s="46">
        <v>1678571.43</v>
      </c>
      <c r="H277" s="102"/>
      <c r="I277" s="102"/>
      <c r="J277" s="120"/>
      <c r="K277" s="121">
        <v>0</v>
      </c>
      <c r="M277" s="98" t="s">
        <v>871</v>
      </c>
      <c r="U277" s="17">
        <f t="shared" si="5"/>
        <v>1678571.43</v>
      </c>
    </row>
    <row r="278" spans="1:21" s="83" customFormat="1" ht="24">
      <c r="A278" s="43">
        <v>446</v>
      </c>
      <c r="B278" s="83" t="s">
        <v>437</v>
      </c>
      <c r="C278" s="48">
        <v>2018</v>
      </c>
      <c r="D278" s="48"/>
      <c r="E278" s="42" t="s">
        <v>438</v>
      </c>
      <c r="F278" s="46" t="s">
        <v>439</v>
      </c>
      <c r="G278" s="46">
        <v>1300000</v>
      </c>
      <c r="H278" s="124">
        <v>43662</v>
      </c>
      <c r="I278" s="124">
        <v>44028</v>
      </c>
      <c r="J278" s="120">
        <v>0.75</v>
      </c>
      <c r="K278" s="121">
        <v>973876.6</v>
      </c>
      <c r="M278" s="250" t="s">
        <v>858</v>
      </c>
      <c r="U278" s="17">
        <f t="shared" si="5"/>
        <v>326123.40000000002</v>
      </c>
    </row>
    <row r="279" spans="1:21" s="83" customFormat="1" ht="36">
      <c r="A279" s="43">
        <v>447</v>
      </c>
      <c r="B279" s="83" t="s">
        <v>440</v>
      </c>
      <c r="C279" s="48">
        <v>2018</v>
      </c>
      <c r="D279" s="48"/>
      <c r="E279" s="42" t="s">
        <v>441</v>
      </c>
      <c r="F279" s="46" t="s">
        <v>279</v>
      </c>
      <c r="G279" s="46">
        <v>778571.43</v>
      </c>
      <c r="H279" s="102"/>
      <c r="I279" s="102"/>
      <c r="J279" s="120"/>
      <c r="K279" s="121">
        <v>0</v>
      </c>
      <c r="M279" s="250"/>
      <c r="U279" s="17">
        <f t="shared" si="5"/>
        <v>778571.43</v>
      </c>
    </row>
    <row r="280" spans="1:21" s="83" customFormat="1" ht="24">
      <c r="A280" s="43">
        <v>448</v>
      </c>
      <c r="B280" s="83" t="s">
        <v>442</v>
      </c>
      <c r="C280" s="48">
        <v>2018</v>
      </c>
      <c r="D280" s="48"/>
      <c r="E280" s="42" t="s">
        <v>443</v>
      </c>
      <c r="F280" s="46" t="s">
        <v>65</v>
      </c>
      <c r="G280" s="46">
        <v>1000000</v>
      </c>
      <c r="H280" s="124">
        <v>43770</v>
      </c>
      <c r="I280" s="124">
        <v>44058</v>
      </c>
      <c r="J280" s="120">
        <v>0.7</v>
      </c>
      <c r="K280" s="121">
        <v>361599.05</v>
      </c>
      <c r="M280" s="98"/>
      <c r="U280" s="17">
        <f t="shared" si="5"/>
        <v>638400.94999999995</v>
      </c>
    </row>
    <row r="281" spans="1:21" s="83" customFormat="1" ht="24">
      <c r="A281" s="43">
        <v>449</v>
      </c>
      <c r="B281" s="83" t="s">
        <v>444</v>
      </c>
      <c r="C281" s="48">
        <v>2018</v>
      </c>
      <c r="D281" s="48"/>
      <c r="E281" s="42" t="s">
        <v>445</v>
      </c>
      <c r="F281" s="122" t="s">
        <v>446</v>
      </c>
      <c r="G281" s="46">
        <v>600000</v>
      </c>
      <c r="H281" s="124">
        <v>43107</v>
      </c>
      <c r="I281" s="124">
        <v>43465</v>
      </c>
      <c r="J281" s="120">
        <v>1</v>
      </c>
      <c r="K281" s="121">
        <v>546309.57999999996</v>
      </c>
      <c r="M281" s="250"/>
      <c r="U281" s="17">
        <f t="shared" si="5"/>
        <v>53690.420000000042</v>
      </c>
    </row>
    <row r="282" spans="1:21" s="83" customFormat="1" ht="24">
      <c r="A282" s="43">
        <v>450</v>
      </c>
      <c r="B282" s="83" t="s">
        <v>447</v>
      </c>
      <c r="C282" s="48">
        <v>2018</v>
      </c>
      <c r="D282" s="48"/>
      <c r="E282" s="42" t="s">
        <v>448</v>
      </c>
      <c r="F282" s="46" t="s">
        <v>82</v>
      </c>
      <c r="G282" s="46">
        <v>1000000</v>
      </c>
      <c r="H282" s="102"/>
      <c r="I282" s="102"/>
      <c r="J282" s="120"/>
      <c r="K282" s="121">
        <v>0</v>
      </c>
      <c r="M282" s="250"/>
      <c r="U282" s="17">
        <f t="shared" si="5"/>
        <v>1000000</v>
      </c>
    </row>
    <row r="283" spans="1:21" s="83" customFormat="1" ht="36">
      <c r="A283" s="43">
        <v>451</v>
      </c>
      <c r="B283" s="83" t="s">
        <v>449</v>
      </c>
      <c r="C283" s="48">
        <v>2018</v>
      </c>
      <c r="D283" s="48"/>
      <c r="E283" s="42" t="s">
        <v>450</v>
      </c>
      <c r="F283" s="46" t="s">
        <v>211</v>
      </c>
      <c r="G283" s="46">
        <v>100000</v>
      </c>
      <c r="H283" s="124">
        <v>43107</v>
      </c>
      <c r="I283" s="124">
        <v>43343</v>
      </c>
      <c r="J283" s="120">
        <v>1</v>
      </c>
      <c r="K283" s="121">
        <v>86496.06</v>
      </c>
      <c r="M283" s="250"/>
      <c r="U283" s="17">
        <f t="shared" si="5"/>
        <v>13503.940000000002</v>
      </c>
    </row>
    <row r="284" spans="1:21" s="83" customFormat="1" ht="24">
      <c r="A284" s="43">
        <v>452</v>
      </c>
      <c r="B284" s="83" t="s">
        <v>451</v>
      </c>
      <c r="C284" s="48">
        <v>2018</v>
      </c>
      <c r="D284" s="48"/>
      <c r="E284" s="42" t="s">
        <v>452</v>
      </c>
      <c r="F284" s="46" t="s">
        <v>218</v>
      </c>
      <c r="G284" s="46">
        <v>1078571.43</v>
      </c>
      <c r="H284" s="124">
        <v>43473</v>
      </c>
      <c r="I284" s="124">
        <v>43936</v>
      </c>
      <c r="J284" s="120">
        <v>0.75</v>
      </c>
      <c r="K284" s="121">
        <v>871730.03</v>
      </c>
      <c r="M284" s="250" t="s">
        <v>857</v>
      </c>
      <c r="U284" s="17">
        <f t="shared" si="5"/>
        <v>206841.39999999991</v>
      </c>
    </row>
    <row r="285" spans="1:21" s="83" customFormat="1" ht="24">
      <c r="A285" s="43">
        <v>453</v>
      </c>
      <c r="B285" s="83" t="s">
        <v>453</v>
      </c>
      <c r="C285" s="48">
        <v>2018</v>
      </c>
      <c r="D285" s="48"/>
      <c r="E285" s="42" t="s">
        <v>454</v>
      </c>
      <c r="F285" s="46" t="s">
        <v>96</v>
      </c>
      <c r="G285" s="46">
        <v>600000</v>
      </c>
      <c r="H285" s="102"/>
      <c r="I285" s="102"/>
      <c r="J285" s="120"/>
      <c r="K285" s="121">
        <v>0</v>
      </c>
      <c r="M285" s="250"/>
      <c r="U285" s="17">
        <f t="shared" si="5"/>
        <v>600000</v>
      </c>
    </row>
    <row r="286" spans="1:21" s="83" customFormat="1" ht="24">
      <c r="A286" s="43">
        <v>454</v>
      </c>
      <c r="B286" s="83" t="s">
        <v>455</v>
      </c>
      <c r="C286" s="48">
        <v>2018</v>
      </c>
      <c r="D286" s="48"/>
      <c r="E286" s="42" t="s">
        <v>456</v>
      </c>
      <c r="F286" s="46" t="s">
        <v>96</v>
      </c>
      <c r="G286" s="46">
        <v>578571.43000000005</v>
      </c>
      <c r="H286" s="102"/>
      <c r="I286" s="102"/>
      <c r="J286" s="120"/>
      <c r="K286" s="121">
        <v>0</v>
      </c>
      <c r="M286" s="98"/>
      <c r="U286" s="17">
        <f t="shared" si="5"/>
        <v>578571.43000000005</v>
      </c>
    </row>
    <row r="287" spans="1:21" s="83" customFormat="1" ht="24">
      <c r="A287" s="43">
        <v>455</v>
      </c>
      <c r="B287" s="83" t="s">
        <v>457</v>
      </c>
      <c r="C287" s="286">
        <v>2018</v>
      </c>
      <c r="D287" s="286"/>
      <c r="E287" s="295" t="s">
        <v>458</v>
      </c>
      <c r="F287" s="293" t="s">
        <v>47</v>
      </c>
      <c r="G287" s="171">
        <v>2278571.4300000002</v>
      </c>
      <c r="H287" s="308">
        <v>43647</v>
      </c>
      <c r="I287" s="308">
        <v>44196</v>
      </c>
      <c r="J287" s="305">
        <v>0.3</v>
      </c>
      <c r="K287" s="306">
        <v>2961352.63</v>
      </c>
      <c r="L287" s="307"/>
      <c r="M287" s="290"/>
      <c r="U287" s="17">
        <f t="shared" si="5"/>
        <v>-682781.19999999972</v>
      </c>
    </row>
    <row r="288" spans="1:21" s="83" customFormat="1" ht="24">
      <c r="A288" s="43">
        <v>457</v>
      </c>
      <c r="B288" s="83" t="s">
        <v>459</v>
      </c>
      <c r="C288" s="48">
        <v>2018</v>
      </c>
      <c r="D288" s="48"/>
      <c r="E288" s="42" t="s">
        <v>460</v>
      </c>
      <c r="F288" s="46" t="s">
        <v>122</v>
      </c>
      <c r="G288" s="46">
        <v>2078571.43</v>
      </c>
      <c r="H288" s="124"/>
      <c r="I288" s="102"/>
      <c r="J288" s="120"/>
      <c r="K288" s="121">
        <v>0</v>
      </c>
      <c r="M288" s="98"/>
      <c r="U288" s="17">
        <f t="shared" si="5"/>
        <v>2078571.43</v>
      </c>
    </row>
    <row r="289" spans="1:21" s="83" customFormat="1" ht="24">
      <c r="A289" s="43">
        <v>460</v>
      </c>
      <c r="B289" s="83" t="s">
        <v>461</v>
      </c>
      <c r="C289" s="48">
        <v>2018</v>
      </c>
      <c r="D289" s="48"/>
      <c r="E289" s="42" t="s">
        <v>462</v>
      </c>
      <c r="F289" s="46" t="s">
        <v>208</v>
      </c>
      <c r="G289" s="46">
        <v>600000</v>
      </c>
      <c r="H289" s="124">
        <v>43609</v>
      </c>
      <c r="I289" s="124">
        <v>43905</v>
      </c>
      <c r="J289" s="120">
        <v>1</v>
      </c>
      <c r="K289" s="121">
        <v>440893.31</v>
      </c>
      <c r="M289" s="98"/>
      <c r="U289" s="17">
        <f t="shared" si="5"/>
        <v>159106.69</v>
      </c>
    </row>
    <row r="290" spans="1:21" ht="24" customHeight="1">
      <c r="E290" s="82" t="s">
        <v>463</v>
      </c>
      <c r="G290" s="61">
        <f>SUM(G75:G289)</f>
        <v>145289603.64000016</v>
      </c>
      <c r="K290" s="61">
        <f>SUM(K75:K289)</f>
        <v>80797385.749999955</v>
      </c>
      <c r="U290" s="17">
        <f t="shared" si="5"/>
        <v>64492217.890000209</v>
      </c>
    </row>
    <row r="291" spans="1:21" ht="12.75" customHeight="1">
      <c r="E291" s="77"/>
      <c r="G291" s="59"/>
      <c r="K291" s="49"/>
      <c r="U291" s="17">
        <f t="shared" si="5"/>
        <v>0</v>
      </c>
    </row>
    <row r="292" spans="1:21" ht="12.75" customHeight="1">
      <c r="E292" s="77"/>
      <c r="G292" s="59"/>
      <c r="K292" s="49"/>
      <c r="U292" s="17">
        <f t="shared" si="5"/>
        <v>0</v>
      </c>
    </row>
    <row r="293" spans="1:21" ht="12.75" customHeight="1">
      <c r="D293" s="15" t="s">
        <v>49</v>
      </c>
      <c r="G293" s="59"/>
      <c r="K293" s="49"/>
      <c r="U293" s="17">
        <f t="shared" si="5"/>
        <v>0</v>
      </c>
    </row>
    <row r="294" spans="1:21" s="41" customFormat="1" ht="24">
      <c r="A294" s="43">
        <v>64</v>
      </c>
      <c r="B294" s="41" t="s">
        <v>464</v>
      </c>
      <c r="C294" s="48">
        <v>2011</v>
      </c>
      <c r="E294" s="45" t="s">
        <v>465</v>
      </c>
      <c r="F294" s="50" t="s">
        <v>264</v>
      </c>
      <c r="G294" s="40">
        <v>700000</v>
      </c>
      <c r="H294" s="47">
        <v>40725</v>
      </c>
      <c r="I294" s="47">
        <v>44196</v>
      </c>
      <c r="J294" s="49">
        <v>0.37</v>
      </c>
      <c r="K294" s="39">
        <v>546410.34</v>
      </c>
      <c r="M294" s="98" t="s">
        <v>785</v>
      </c>
      <c r="U294" s="17">
        <f t="shared" si="5"/>
        <v>153589.66000000003</v>
      </c>
    </row>
    <row r="295" spans="1:21" s="41" customFormat="1" ht="82.5" customHeight="1">
      <c r="A295" s="43">
        <v>65</v>
      </c>
      <c r="B295" s="95" t="s">
        <v>466</v>
      </c>
      <c r="C295" s="48">
        <v>2012</v>
      </c>
      <c r="E295" s="42" t="s">
        <v>467</v>
      </c>
      <c r="F295" s="50" t="s">
        <v>96</v>
      </c>
      <c r="G295" s="40">
        <v>10000000</v>
      </c>
      <c r="H295" s="47">
        <v>42629</v>
      </c>
      <c r="I295" s="47">
        <v>43190</v>
      </c>
      <c r="J295" s="49">
        <v>1</v>
      </c>
      <c r="K295" s="39">
        <v>7818835.46</v>
      </c>
      <c r="M295" s="250" t="s">
        <v>856</v>
      </c>
      <c r="U295" s="17">
        <f t="shared" si="5"/>
        <v>2181164.54</v>
      </c>
    </row>
    <row r="296" spans="1:21" ht="24">
      <c r="A296" s="5">
        <v>72</v>
      </c>
      <c r="B296" s="110">
        <v>0</v>
      </c>
      <c r="C296" s="48">
        <v>2013</v>
      </c>
      <c r="E296" s="45" t="s">
        <v>468</v>
      </c>
      <c r="F296" s="50" t="s">
        <v>122</v>
      </c>
      <c r="G296" s="60">
        <v>150000</v>
      </c>
      <c r="H296" s="106"/>
      <c r="I296" s="106"/>
      <c r="K296" s="39">
        <v>0</v>
      </c>
      <c r="M296" s="250"/>
      <c r="U296" s="17">
        <f t="shared" si="5"/>
        <v>150000</v>
      </c>
    </row>
    <row r="297" spans="1:21" ht="27" customHeight="1">
      <c r="A297" s="5">
        <v>73</v>
      </c>
      <c r="B297" s="95" t="s">
        <v>469</v>
      </c>
      <c r="C297" s="48">
        <v>2014</v>
      </c>
      <c r="E297" s="78" t="s">
        <v>470</v>
      </c>
      <c r="F297" s="105" t="s">
        <v>22</v>
      </c>
      <c r="G297" s="60">
        <v>1000000</v>
      </c>
      <c r="H297" s="100">
        <v>41867</v>
      </c>
      <c r="I297" s="100">
        <v>41942</v>
      </c>
      <c r="J297" s="49">
        <v>1</v>
      </c>
      <c r="K297" s="39">
        <v>936750.81</v>
      </c>
      <c r="L297" s="125"/>
      <c r="U297" s="17">
        <f t="shared" si="5"/>
        <v>63249.189999999944</v>
      </c>
    </row>
    <row r="298" spans="1:21" ht="24" customHeight="1">
      <c r="A298" s="5">
        <v>74</v>
      </c>
      <c r="B298" s="95" t="s">
        <v>471</v>
      </c>
      <c r="C298" s="48">
        <v>2014</v>
      </c>
      <c r="E298" s="78" t="s">
        <v>472</v>
      </c>
      <c r="F298" s="126" t="s">
        <v>99</v>
      </c>
      <c r="G298" s="60">
        <f>483700+8000000</f>
        <v>8483700</v>
      </c>
      <c r="H298" s="100">
        <v>42191</v>
      </c>
      <c r="I298" s="100" t="s">
        <v>473</v>
      </c>
      <c r="J298" s="49">
        <v>1</v>
      </c>
      <c r="K298" s="39">
        <v>7893686.9800000004</v>
      </c>
      <c r="L298" s="125"/>
      <c r="M298" s="250"/>
      <c r="U298" s="17">
        <f t="shared" si="5"/>
        <v>590013.01999999955</v>
      </c>
    </row>
    <row r="299" spans="1:21" ht="24">
      <c r="A299" s="5">
        <v>76</v>
      </c>
      <c r="B299" s="109" t="s">
        <v>474</v>
      </c>
      <c r="C299" s="286">
        <v>2014</v>
      </c>
      <c r="D299" s="309"/>
      <c r="E299" s="285" t="s">
        <v>475</v>
      </c>
      <c r="F299" s="310" t="s">
        <v>476</v>
      </c>
      <c r="G299" s="287">
        <v>10000000</v>
      </c>
      <c r="H299" s="311">
        <v>41801</v>
      </c>
      <c r="I299" s="311">
        <v>44196</v>
      </c>
      <c r="J299" s="301">
        <v>0.2243</v>
      </c>
      <c r="K299" s="174">
        <f>10000000-7757237</f>
        <v>2242763</v>
      </c>
      <c r="L299" s="312"/>
      <c r="M299" s="290" t="s">
        <v>887</v>
      </c>
      <c r="N299" s="19"/>
      <c r="O299" s="17"/>
      <c r="U299" s="17">
        <f t="shared" si="5"/>
        <v>7757237</v>
      </c>
    </row>
    <row r="300" spans="1:21" s="41" customFormat="1" ht="36.950000000000003" customHeight="1">
      <c r="A300" s="43">
        <v>78</v>
      </c>
      <c r="B300" s="41" t="s">
        <v>477</v>
      </c>
      <c r="C300" s="48">
        <v>2014</v>
      </c>
      <c r="E300" s="103" t="s">
        <v>478</v>
      </c>
      <c r="F300" s="44" t="s">
        <v>177</v>
      </c>
      <c r="G300" s="125">
        <v>500000</v>
      </c>
      <c r="H300" s="100">
        <v>42445</v>
      </c>
      <c r="I300" s="100">
        <v>43922</v>
      </c>
      <c r="J300" s="49">
        <v>0.9</v>
      </c>
      <c r="K300" s="39">
        <v>173183.68</v>
      </c>
      <c r="L300" s="125"/>
      <c r="M300" s="250" t="s">
        <v>784</v>
      </c>
      <c r="U300" s="17">
        <f t="shared" si="5"/>
        <v>326816.32</v>
      </c>
    </row>
    <row r="301" spans="1:21" ht="24">
      <c r="A301" s="5">
        <v>80</v>
      </c>
      <c r="B301" s="95" t="s">
        <v>479</v>
      </c>
      <c r="C301" s="48">
        <v>2014</v>
      </c>
      <c r="E301" s="78" t="s">
        <v>480</v>
      </c>
      <c r="F301" s="105"/>
      <c r="G301" s="60">
        <f>12800+200000</f>
        <v>212800</v>
      </c>
      <c r="H301" s="100">
        <v>42156</v>
      </c>
      <c r="I301" s="100">
        <v>42551</v>
      </c>
      <c r="J301" s="49">
        <v>1</v>
      </c>
      <c r="K301" s="39">
        <v>182582.35</v>
      </c>
      <c r="L301" s="125"/>
      <c r="U301" s="17">
        <f t="shared" si="5"/>
        <v>30217.649999999994</v>
      </c>
    </row>
    <row r="302" spans="1:21">
      <c r="A302" s="5">
        <v>86</v>
      </c>
      <c r="B302" s="109" t="s">
        <v>360</v>
      </c>
      <c r="C302" s="48">
        <v>2015</v>
      </c>
      <c r="E302" s="78" t="s">
        <v>481</v>
      </c>
      <c r="F302" s="44"/>
      <c r="G302" s="125">
        <v>3476406.99</v>
      </c>
      <c r="H302" s="106"/>
      <c r="I302" s="106"/>
      <c r="K302" s="125">
        <v>0</v>
      </c>
      <c r="L302" s="125"/>
      <c r="O302" s="19"/>
      <c r="U302" s="17">
        <f t="shared" si="5"/>
        <v>3476406.99</v>
      </c>
    </row>
    <row r="303" spans="1:21" ht="36">
      <c r="A303" s="5">
        <v>88</v>
      </c>
      <c r="B303" s="95" t="s">
        <v>482</v>
      </c>
      <c r="C303" s="48">
        <v>2015</v>
      </c>
      <c r="E303" s="45" t="s">
        <v>483</v>
      </c>
      <c r="F303" s="50" t="s">
        <v>22</v>
      </c>
      <c r="G303" s="127">
        <v>500000</v>
      </c>
      <c r="H303" s="99">
        <v>42156</v>
      </c>
      <c r="I303" s="124">
        <v>42185</v>
      </c>
      <c r="J303" s="49">
        <v>1</v>
      </c>
      <c r="K303" s="39">
        <v>457677.34</v>
      </c>
      <c r="U303" s="17">
        <f t="shared" si="5"/>
        <v>42322.659999999974</v>
      </c>
    </row>
    <row r="304" spans="1:21" s="45" customFormat="1" ht="24">
      <c r="A304" s="43">
        <v>89</v>
      </c>
      <c r="B304" s="95" t="s">
        <v>484</v>
      </c>
      <c r="C304" s="48">
        <v>2015</v>
      </c>
      <c r="D304" s="41"/>
      <c r="E304" s="101" t="s">
        <v>485</v>
      </c>
      <c r="F304" s="50" t="s">
        <v>22</v>
      </c>
      <c r="G304" s="128">
        <v>3000000</v>
      </c>
      <c r="H304" s="129">
        <v>42445</v>
      </c>
      <c r="I304" s="130">
        <v>43281</v>
      </c>
      <c r="J304" s="96">
        <v>1</v>
      </c>
      <c r="K304" s="97">
        <v>1148517.8799999999</v>
      </c>
      <c r="M304" s="250"/>
      <c r="U304" s="17">
        <f t="shared" si="5"/>
        <v>1851482.12</v>
      </c>
    </row>
    <row r="305" spans="1:21" ht="24">
      <c r="A305" s="5">
        <v>90</v>
      </c>
      <c r="B305" s="95" t="s">
        <v>486</v>
      </c>
      <c r="C305" s="48">
        <v>2015</v>
      </c>
      <c r="E305" s="101" t="s">
        <v>487</v>
      </c>
      <c r="F305" s="50" t="s">
        <v>22</v>
      </c>
      <c r="G305" s="60">
        <v>3000000</v>
      </c>
      <c r="H305" s="99">
        <v>42409</v>
      </c>
      <c r="I305" s="124">
        <v>42750</v>
      </c>
      <c r="J305" s="49">
        <v>1</v>
      </c>
      <c r="K305" s="39">
        <v>2935348.39</v>
      </c>
      <c r="M305" s="250"/>
      <c r="U305" s="17">
        <f t="shared" si="5"/>
        <v>64651.60999999987</v>
      </c>
    </row>
    <row r="306" spans="1:21" ht="24">
      <c r="A306" s="5">
        <v>91</v>
      </c>
      <c r="B306" s="95" t="s">
        <v>488</v>
      </c>
      <c r="C306" s="48">
        <v>2015</v>
      </c>
      <c r="E306" s="101" t="s">
        <v>489</v>
      </c>
      <c r="F306" s="50" t="s">
        <v>22</v>
      </c>
      <c r="G306" s="60">
        <f>53659.56+2000000</f>
        <v>2053659.56</v>
      </c>
      <c r="H306" s="99">
        <v>42095</v>
      </c>
      <c r="I306" s="124">
        <v>42444</v>
      </c>
      <c r="J306" s="49">
        <v>1</v>
      </c>
      <c r="K306" s="39">
        <v>1967337.73</v>
      </c>
      <c r="U306" s="17">
        <f t="shared" si="5"/>
        <v>86321.830000000075</v>
      </c>
    </row>
    <row r="307" spans="1:21" s="41" customFormat="1" ht="36">
      <c r="A307" s="43">
        <v>92</v>
      </c>
      <c r="B307" s="95" t="s">
        <v>490</v>
      </c>
      <c r="C307" s="48">
        <v>2015</v>
      </c>
      <c r="E307" s="78" t="s">
        <v>491</v>
      </c>
      <c r="F307" s="50" t="s">
        <v>492</v>
      </c>
      <c r="G307" s="60">
        <v>500000</v>
      </c>
      <c r="H307" s="99">
        <v>42445</v>
      </c>
      <c r="I307" s="124">
        <v>43876</v>
      </c>
      <c r="J307" s="49">
        <v>0.99</v>
      </c>
      <c r="K307" s="39">
        <v>444447.41</v>
      </c>
      <c r="M307" s="250" t="s">
        <v>866</v>
      </c>
      <c r="U307" s="17">
        <f t="shared" si="5"/>
        <v>55552.590000000026</v>
      </c>
    </row>
    <row r="308" spans="1:21" ht="24">
      <c r="A308" s="5">
        <v>93</v>
      </c>
      <c r="B308" s="95" t="s">
        <v>493</v>
      </c>
      <c r="C308" s="48">
        <v>2015</v>
      </c>
      <c r="E308" s="78" t="s">
        <v>494</v>
      </c>
      <c r="F308" s="50" t="s">
        <v>495</v>
      </c>
      <c r="G308" s="60">
        <v>100000</v>
      </c>
      <c r="H308" s="99">
        <v>42278</v>
      </c>
      <c r="I308" s="124">
        <v>42444</v>
      </c>
      <c r="J308" s="49">
        <v>1</v>
      </c>
      <c r="K308" s="39">
        <v>56654.12</v>
      </c>
      <c r="M308" s="250"/>
      <c r="U308" s="17">
        <f t="shared" si="5"/>
        <v>43345.88</v>
      </c>
    </row>
    <row r="309" spans="1:21" ht="24">
      <c r="A309" s="5">
        <v>94</v>
      </c>
      <c r="B309" s="95" t="s">
        <v>496</v>
      </c>
      <c r="C309" s="48">
        <v>2015</v>
      </c>
      <c r="E309" s="78" t="s">
        <v>497</v>
      </c>
      <c r="F309" s="50" t="s">
        <v>22</v>
      </c>
      <c r="G309" s="60">
        <f>2000000+14400</f>
        <v>2014400</v>
      </c>
      <c r="H309" s="99">
        <v>42263</v>
      </c>
      <c r="I309" s="124">
        <v>42825</v>
      </c>
      <c r="J309" s="49">
        <v>1</v>
      </c>
      <c r="K309" s="39">
        <v>2008455.26</v>
      </c>
      <c r="L309" s="40"/>
      <c r="U309" s="17">
        <f t="shared" si="5"/>
        <v>5944.7399999999907</v>
      </c>
    </row>
    <row r="310" spans="1:21" ht="24">
      <c r="A310" s="5">
        <v>122</v>
      </c>
      <c r="B310" s="95" t="s">
        <v>498</v>
      </c>
      <c r="C310" s="44">
        <v>2016</v>
      </c>
      <c r="D310" s="11"/>
      <c r="E310" s="78" t="s">
        <v>499</v>
      </c>
      <c r="F310" s="44" t="s">
        <v>439</v>
      </c>
      <c r="G310" s="60">
        <v>400000</v>
      </c>
      <c r="H310" s="100">
        <v>42887</v>
      </c>
      <c r="I310" s="100">
        <v>43281</v>
      </c>
      <c r="J310" s="49">
        <v>1</v>
      </c>
      <c r="K310" s="39">
        <v>348687.17</v>
      </c>
      <c r="L310" s="60"/>
      <c r="U310" s="17">
        <f t="shared" si="5"/>
        <v>51312.830000000016</v>
      </c>
    </row>
    <row r="311" spans="1:21" ht="24">
      <c r="A311" s="5">
        <v>141</v>
      </c>
      <c r="B311" s="109" t="s">
        <v>500</v>
      </c>
      <c r="C311" s="44">
        <v>2016</v>
      </c>
      <c r="D311" s="11"/>
      <c r="E311" s="78" t="s">
        <v>501</v>
      </c>
      <c r="F311" s="44" t="s">
        <v>218</v>
      </c>
      <c r="G311" s="60">
        <v>150000</v>
      </c>
      <c r="H311" s="100">
        <v>43085</v>
      </c>
      <c r="I311" s="100">
        <v>43251</v>
      </c>
      <c r="J311" s="49">
        <v>1</v>
      </c>
      <c r="K311" s="39">
        <f>132640.67+4570</f>
        <v>137210.67000000001</v>
      </c>
      <c r="L311" s="60"/>
      <c r="U311" s="17">
        <f t="shared" si="5"/>
        <v>12789.329999999987</v>
      </c>
    </row>
    <row r="312" spans="1:21">
      <c r="A312" s="5">
        <v>142</v>
      </c>
      <c r="B312" s="109">
        <v>0</v>
      </c>
      <c r="C312" s="44">
        <v>2016</v>
      </c>
      <c r="D312" s="11"/>
      <c r="E312" s="78" t="s">
        <v>502</v>
      </c>
      <c r="F312" s="44"/>
      <c r="G312" s="60">
        <v>900000</v>
      </c>
      <c r="H312" s="100"/>
      <c r="I312" s="106"/>
      <c r="K312" s="39">
        <v>0</v>
      </c>
      <c r="L312" s="60"/>
      <c r="U312" s="17">
        <f t="shared" si="5"/>
        <v>900000</v>
      </c>
    </row>
    <row r="313" spans="1:21" s="41" customFormat="1" ht="24">
      <c r="A313" s="43">
        <v>144</v>
      </c>
      <c r="B313" s="109" t="s">
        <v>503</v>
      </c>
      <c r="C313" s="44">
        <v>2016</v>
      </c>
      <c r="D313" s="44"/>
      <c r="E313" s="78" t="s">
        <v>504</v>
      </c>
      <c r="F313" s="44" t="s">
        <v>52</v>
      </c>
      <c r="G313" s="60">
        <v>8000000</v>
      </c>
      <c r="H313" s="100">
        <v>42852</v>
      </c>
      <c r="I313" s="124">
        <v>43876</v>
      </c>
      <c r="J313" s="49">
        <v>1</v>
      </c>
      <c r="K313" s="39">
        <v>7449981.6299999999</v>
      </c>
      <c r="L313" s="60"/>
      <c r="M313" s="250" t="s">
        <v>859</v>
      </c>
      <c r="U313" s="17">
        <f t="shared" si="5"/>
        <v>550018.37000000011</v>
      </c>
    </row>
    <row r="314" spans="1:21">
      <c r="A314" s="5">
        <v>145</v>
      </c>
      <c r="B314" s="95" t="s">
        <v>505</v>
      </c>
      <c r="C314" s="283">
        <v>2016</v>
      </c>
      <c r="D314" s="291"/>
      <c r="E314" s="295" t="s">
        <v>506</v>
      </c>
      <c r="F314" s="283"/>
      <c r="G314" s="237">
        <v>2000000</v>
      </c>
      <c r="H314" s="311"/>
      <c r="I314" s="313"/>
      <c r="J314" s="288"/>
      <c r="K314" s="314">
        <v>1650821.2</v>
      </c>
      <c r="L314" s="287"/>
      <c r="M314" s="296"/>
      <c r="U314" s="17">
        <f t="shared" si="5"/>
        <v>349178.80000000005</v>
      </c>
    </row>
    <row r="315" spans="1:21" ht="24">
      <c r="A315" s="5">
        <v>147</v>
      </c>
      <c r="B315" s="41" t="s">
        <v>507</v>
      </c>
      <c r="C315" s="44">
        <v>2016</v>
      </c>
      <c r="D315" s="11"/>
      <c r="E315" s="103" t="s">
        <v>508</v>
      </c>
      <c r="F315" s="44"/>
      <c r="G315" s="60">
        <v>5000000</v>
      </c>
      <c r="H315" s="100">
        <v>43136</v>
      </c>
      <c r="I315" s="100">
        <v>43404</v>
      </c>
      <c r="J315" s="49">
        <v>1</v>
      </c>
      <c r="K315" s="39">
        <v>4994489.13</v>
      </c>
      <c r="L315" s="60"/>
      <c r="M315" s="152"/>
      <c r="U315" s="17">
        <f t="shared" si="5"/>
        <v>5510.8700000001118</v>
      </c>
    </row>
    <row r="316" spans="1:21" ht="24">
      <c r="A316" s="5">
        <v>149</v>
      </c>
      <c r="B316" s="109" t="s">
        <v>474</v>
      </c>
      <c r="C316" s="283">
        <v>2016</v>
      </c>
      <c r="D316" s="291"/>
      <c r="E316" s="292" t="s">
        <v>509</v>
      </c>
      <c r="F316" s="283"/>
      <c r="G316" s="287">
        <v>8800000</v>
      </c>
      <c r="H316" s="311">
        <v>43102</v>
      </c>
      <c r="I316" s="311">
        <v>43465</v>
      </c>
      <c r="J316" s="288">
        <v>1</v>
      </c>
      <c r="K316" s="294">
        <v>8400000</v>
      </c>
      <c r="L316" s="287"/>
      <c r="M316" s="296"/>
      <c r="U316" s="17">
        <f t="shared" si="5"/>
        <v>400000</v>
      </c>
    </row>
    <row r="317" spans="1:21">
      <c r="A317" s="5">
        <v>151</v>
      </c>
      <c r="B317" s="109" t="s">
        <v>360</v>
      </c>
      <c r="C317" s="44"/>
      <c r="D317" s="11"/>
      <c r="E317" s="78" t="s">
        <v>777</v>
      </c>
      <c r="F317" s="44"/>
      <c r="G317" s="60">
        <v>250000</v>
      </c>
      <c r="H317" s="100"/>
      <c r="I317" s="100"/>
      <c r="K317" s="39">
        <v>0</v>
      </c>
      <c r="L317" s="60"/>
      <c r="M317" s="250"/>
      <c r="U317" s="17">
        <f t="shared" si="5"/>
        <v>250000</v>
      </c>
    </row>
    <row r="318" spans="1:21">
      <c r="A318" s="5">
        <v>153</v>
      </c>
      <c r="B318" s="95" t="s">
        <v>510</v>
      </c>
      <c r="C318" s="44">
        <v>2016</v>
      </c>
      <c r="D318" s="11"/>
      <c r="E318" s="78" t="s">
        <v>511</v>
      </c>
      <c r="F318" s="44" t="s">
        <v>22</v>
      </c>
      <c r="G318" s="60">
        <v>5000000</v>
      </c>
      <c r="H318" s="100">
        <v>42537</v>
      </c>
      <c r="I318" s="100">
        <v>42978</v>
      </c>
      <c r="J318" s="49">
        <v>1</v>
      </c>
      <c r="K318" s="39">
        <v>4454951.93</v>
      </c>
      <c r="L318" s="60"/>
      <c r="M318" s="250"/>
      <c r="U318" s="17">
        <f t="shared" si="5"/>
        <v>545048.0700000003</v>
      </c>
    </row>
    <row r="319" spans="1:21" ht="24">
      <c r="A319" s="5">
        <v>154</v>
      </c>
      <c r="B319" s="95" t="s">
        <v>512</v>
      </c>
      <c r="C319" s="44">
        <v>2016</v>
      </c>
      <c r="D319" s="11"/>
      <c r="E319" s="78" t="s">
        <v>513</v>
      </c>
      <c r="F319" s="44" t="s">
        <v>22</v>
      </c>
      <c r="G319" s="60">
        <v>5000000</v>
      </c>
      <c r="H319" s="100">
        <v>42537</v>
      </c>
      <c r="I319" s="100">
        <v>42993</v>
      </c>
      <c r="J319" s="49">
        <v>1</v>
      </c>
      <c r="K319" s="39">
        <v>4785135.91</v>
      </c>
      <c r="L319" s="60"/>
      <c r="M319" s="250"/>
      <c r="U319" s="17">
        <f t="shared" si="5"/>
        <v>214864.08999999985</v>
      </c>
    </row>
    <row r="320" spans="1:21" ht="36">
      <c r="A320" s="5">
        <v>155</v>
      </c>
      <c r="B320" s="95" t="s">
        <v>514</v>
      </c>
      <c r="C320" s="44">
        <v>2016</v>
      </c>
      <c r="D320" s="11"/>
      <c r="E320" s="132" t="s">
        <v>515</v>
      </c>
      <c r="F320" s="44" t="s">
        <v>22</v>
      </c>
      <c r="G320" s="127">
        <v>500000</v>
      </c>
      <c r="H320" s="133">
        <v>42795</v>
      </c>
      <c r="I320" s="133">
        <v>42947</v>
      </c>
      <c r="J320" s="49">
        <v>1</v>
      </c>
      <c r="K320" s="39">
        <v>470136.11</v>
      </c>
      <c r="L320" s="127"/>
      <c r="M320" s="250"/>
      <c r="U320" s="17">
        <f t="shared" si="5"/>
        <v>29863.890000000014</v>
      </c>
    </row>
    <row r="321" spans="1:21" ht="24">
      <c r="A321" s="5">
        <v>156</v>
      </c>
      <c r="B321" s="95" t="s">
        <v>516</v>
      </c>
      <c r="C321" s="44">
        <v>2016</v>
      </c>
      <c r="D321" s="11"/>
      <c r="E321" s="132" t="s">
        <v>517</v>
      </c>
      <c r="F321" s="44" t="s">
        <v>22</v>
      </c>
      <c r="G321" s="60">
        <v>500000</v>
      </c>
      <c r="H321" s="100">
        <v>42782</v>
      </c>
      <c r="I321" s="100">
        <v>42916</v>
      </c>
      <c r="J321" s="49">
        <v>1</v>
      </c>
      <c r="K321" s="39">
        <v>472475.09</v>
      </c>
      <c r="L321" s="60"/>
      <c r="M321" s="250"/>
      <c r="U321" s="17">
        <f t="shared" si="5"/>
        <v>27524.909999999974</v>
      </c>
    </row>
    <row r="322" spans="1:21" ht="36">
      <c r="A322" s="5">
        <v>157</v>
      </c>
      <c r="B322" s="95" t="s">
        <v>518</v>
      </c>
      <c r="C322" s="44">
        <v>2016</v>
      </c>
      <c r="D322" s="11"/>
      <c r="E322" s="132" t="s">
        <v>519</v>
      </c>
      <c r="F322" s="44" t="s">
        <v>22</v>
      </c>
      <c r="G322" s="60">
        <v>500000</v>
      </c>
      <c r="H322" s="100">
        <v>42856</v>
      </c>
      <c r="I322" s="100">
        <v>43039</v>
      </c>
      <c r="J322" s="49">
        <v>1</v>
      </c>
      <c r="K322" s="39">
        <v>463375.74</v>
      </c>
      <c r="L322" s="60"/>
      <c r="M322" s="250"/>
      <c r="P322" s="297">
        <v>459598.82</v>
      </c>
      <c r="Q322" s="297">
        <v>3776.92</v>
      </c>
      <c r="R322" s="297"/>
      <c r="S322" s="297">
        <f>SUM(P322:R322)</f>
        <v>463375.74</v>
      </c>
      <c r="U322" s="17">
        <f t="shared" si="5"/>
        <v>36624.260000000009</v>
      </c>
    </row>
    <row r="323" spans="1:21" ht="36">
      <c r="A323" s="5">
        <v>158</v>
      </c>
      <c r="B323" s="95" t="s">
        <v>520</v>
      </c>
      <c r="C323" s="44">
        <v>2016</v>
      </c>
      <c r="D323" s="11"/>
      <c r="E323" s="132" t="s">
        <v>521</v>
      </c>
      <c r="F323" s="44" t="s">
        <v>22</v>
      </c>
      <c r="G323" s="60">
        <v>500000</v>
      </c>
      <c r="H323" s="100">
        <v>42856</v>
      </c>
      <c r="I323" s="100">
        <v>43039</v>
      </c>
      <c r="J323" s="49">
        <v>1</v>
      </c>
      <c r="K323" s="39">
        <v>463537.29</v>
      </c>
      <c r="L323" s="60"/>
      <c r="M323" s="250"/>
      <c r="U323" s="17">
        <f t="shared" si="5"/>
        <v>36462.710000000021</v>
      </c>
    </row>
    <row r="324" spans="1:21" ht="36">
      <c r="A324" s="5">
        <v>159</v>
      </c>
      <c r="B324" s="95" t="s">
        <v>522</v>
      </c>
      <c r="C324" s="44">
        <v>2016</v>
      </c>
      <c r="D324" s="11"/>
      <c r="E324" s="78" t="s">
        <v>523</v>
      </c>
      <c r="F324" s="44" t="s">
        <v>414</v>
      </c>
      <c r="G324" s="60">
        <v>1000000</v>
      </c>
      <c r="H324" s="100">
        <v>42659</v>
      </c>
      <c r="I324" s="100">
        <v>42916</v>
      </c>
      <c r="J324" s="49">
        <v>1</v>
      </c>
      <c r="K324" s="39">
        <v>974648.99</v>
      </c>
      <c r="L324" s="60"/>
      <c r="M324" s="250"/>
      <c r="U324" s="17">
        <f t="shared" si="5"/>
        <v>25351.010000000009</v>
      </c>
    </row>
    <row r="325" spans="1:21" ht="36">
      <c r="A325" s="5">
        <v>160</v>
      </c>
      <c r="B325" s="95" t="s">
        <v>524</v>
      </c>
      <c r="C325" s="44">
        <v>2016</v>
      </c>
      <c r="D325" s="11"/>
      <c r="E325" s="78" t="s">
        <v>525</v>
      </c>
      <c r="F325" s="44" t="s">
        <v>414</v>
      </c>
      <c r="G325" s="60">
        <v>1000000</v>
      </c>
      <c r="H325" s="100">
        <v>42629</v>
      </c>
      <c r="I325" s="100">
        <v>42931</v>
      </c>
      <c r="J325" s="49">
        <v>1</v>
      </c>
      <c r="K325" s="39">
        <v>908111.85</v>
      </c>
      <c r="L325" s="60"/>
      <c r="M325" s="250"/>
      <c r="U325" s="17">
        <f t="shared" si="5"/>
        <v>91888.150000000023</v>
      </c>
    </row>
    <row r="326" spans="1:21" ht="36">
      <c r="A326" s="5">
        <v>161</v>
      </c>
      <c r="B326" s="95" t="s">
        <v>526</v>
      </c>
      <c r="C326" s="44">
        <v>2016</v>
      </c>
      <c r="D326" s="11"/>
      <c r="E326" s="78" t="s">
        <v>527</v>
      </c>
      <c r="F326" s="44" t="s">
        <v>114</v>
      </c>
      <c r="G326" s="60">
        <v>1000000</v>
      </c>
      <c r="H326" s="100">
        <v>42736</v>
      </c>
      <c r="I326" s="100">
        <v>43039</v>
      </c>
      <c r="J326" s="49">
        <v>1</v>
      </c>
      <c r="K326" s="39">
        <v>922836.09</v>
      </c>
      <c r="L326" s="60"/>
      <c r="M326" s="250"/>
      <c r="P326" s="39">
        <f>903730.75+2155.51</f>
        <v>905886.26</v>
      </c>
      <c r="Q326" s="297">
        <v>16949.830000000002</v>
      </c>
      <c r="R326" s="297"/>
      <c r="S326" s="297">
        <f t="shared" ref="S326:S328" si="6">SUM(P326:R326)</f>
        <v>922836.09</v>
      </c>
      <c r="U326" s="17">
        <f t="shared" si="5"/>
        <v>77163.910000000033</v>
      </c>
    </row>
    <row r="327" spans="1:21" ht="36">
      <c r="A327" s="5">
        <v>162</v>
      </c>
      <c r="B327" s="95" t="s">
        <v>528</v>
      </c>
      <c r="C327" s="44">
        <v>2016</v>
      </c>
      <c r="D327" s="11"/>
      <c r="E327" s="78" t="s">
        <v>529</v>
      </c>
      <c r="F327" s="44" t="s">
        <v>39</v>
      </c>
      <c r="G327" s="60">
        <v>1000000</v>
      </c>
      <c r="H327" s="100">
        <v>42856</v>
      </c>
      <c r="I327" s="100">
        <v>43023</v>
      </c>
      <c r="J327" s="49">
        <v>1</v>
      </c>
      <c r="K327" s="39">
        <v>947426.51</v>
      </c>
      <c r="L327" s="60"/>
      <c r="M327" s="250"/>
      <c r="P327" s="39">
        <f>788352.12+1997.35+140127.21</f>
        <v>930476.67999999993</v>
      </c>
      <c r="Q327" s="297">
        <v>16949.830000000002</v>
      </c>
      <c r="R327" s="297"/>
      <c r="S327" s="297">
        <f t="shared" si="6"/>
        <v>947426.50999999989</v>
      </c>
      <c r="U327" s="17">
        <f t="shared" si="5"/>
        <v>52573.489999999991</v>
      </c>
    </row>
    <row r="328" spans="1:21" ht="24">
      <c r="A328" s="5">
        <v>163</v>
      </c>
      <c r="B328" s="95" t="s">
        <v>530</v>
      </c>
      <c r="C328" s="44">
        <v>2016</v>
      </c>
      <c r="D328" s="11"/>
      <c r="E328" s="78" t="s">
        <v>531</v>
      </c>
      <c r="F328" s="44" t="s">
        <v>264</v>
      </c>
      <c r="G328" s="60">
        <v>2000000</v>
      </c>
      <c r="H328" s="100">
        <v>42948</v>
      </c>
      <c r="I328" s="100">
        <v>43281</v>
      </c>
      <c r="J328" s="49">
        <v>1</v>
      </c>
      <c r="K328" s="39">
        <v>1716619.15</v>
      </c>
      <c r="L328" s="60"/>
      <c r="M328" s="250"/>
      <c r="P328" s="39">
        <v>1710926.68</v>
      </c>
      <c r="Q328" s="297">
        <v>5692.47</v>
      </c>
      <c r="R328" s="297"/>
      <c r="S328" s="297">
        <f t="shared" si="6"/>
        <v>1716619.15</v>
      </c>
      <c r="U328" s="17">
        <f t="shared" si="5"/>
        <v>283380.85000000009</v>
      </c>
    </row>
    <row r="329" spans="1:21" ht="24">
      <c r="A329" s="5">
        <v>164</v>
      </c>
      <c r="B329" s="95" t="s">
        <v>532</v>
      </c>
      <c r="C329" s="44">
        <v>2016</v>
      </c>
      <c r="D329" s="11"/>
      <c r="E329" s="78" t="s">
        <v>533</v>
      </c>
      <c r="F329" s="44" t="s">
        <v>264</v>
      </c>
      <c r="G329" s="60">
        <v>700000</v>
      </c>
      <c r="H329" s="100">
        <v>42841</v>
      </c>
      <c r="I329" s="100">
        <v>43159</v>
      </c>
      <c r="J329" s="49">
        <v>1</v>
      </c>
      <c r="K329" s="39">
        <f>625548.67+60003</f>
        <v>685551.67</v>
      </c>
      <c r="L329" s="60"/>
      <c r="M329" s="250"/>
      <c r="U329" s="17">
        <f t="shared" si="5"/>
        <v>14448.329999999958</v>
      </c>
    </row>
    <row r="330" spans="1:21" ht="24">
      <c r="A330" s="5">
        <v>165</v>
      </c>
      <c r="B330" s="95" t="s">
        <v>534</v>
      </c>
      <c r="C330" s="44">
        <v>2016</v>
      </c>
      <c r="D330" s="11"/>
      <c r="E330" s="78" t="s">
        <v>535</v>
      </c>
      <c r="F330" s="44" t="s">
        <v>536</v>
      </c>
      <c r="G330" s="60">
        <v>8000000</v>
      </c>
      <c r="H330" s="100">
        <v>42887</v>
      </c>
      <c r="I330" s="100">
        <v>43465</v>
      </c>
      <c r="J330" s="49">
        <v>1</v>
      </c>
      <c r="K330" s="95">
        <v>5854241.79</v>
      </c>
      <c r="L330" s="60"/>
      <c r="M330" s="250"/>
      <c r="U330" s="17">
        <f t="shared" si="5"/>
        <v>2145758.21</v>
      </c>
    </row>
    <row r="331" spans="1:21" ht="24">
      <c r="A331" s="5">
        <v>166</v>
      </c>
      <c r="B331" s="41" t="s">
        <v>537</v>
      </c>
      <c r="C331" s="44">
        <v>2016</v>
      </c>
      <c r="D331" s="11"/>
      <c r="E331" s="78" t="s">
        <v>538</v>
      </c>
      <c r="F331" s="44" t="s">
        <v>267</v>
      </c>
      <c r="G331" s="60">
        <v>500000</v>
      </c>
      <c r="H331" s="100">
        <v>43236</v>
      </c>
      <c r="I331" s="100">
        <v>43465</v>
      </c>
      <c r="J331" s="49">
        <v>1</v>
      </c>
      <c r="K331" s="39">
        <v>296371.20000000001</v>
      </c>
      <c r="L331" s="60"/>
      <c r="U331" s="17">
        <f t="shared" si="5"/>
        <v>203628.79999999999</v>
      </c>
    </row>
    <row r="332" spans="1:21" s="41" customFormat="1" ht="36">
      <c r="A332" s="43">
        <v>167</v>
      </c>
      <c r="B332" s="95" t="s">
        <v>539</v>
      </c>
      <c r="C332" s="44">
        <v>2016</v>
      </c>
      <c r="D332" s="44"/>
      <c r="E332" s="78" t="s">
        <v>540</v>
      </c>
      <c r="F332" s="44" t="s">
        <v>439</v>
      </c>
      <c r="G332" s="60">
        <v>500000</v>
      </c>
      <c r="H332" s="100">
        <v>43147</v>
      </c>
      <c r="I332" s="100">
        <v>44012</v>
      </c>
      <c r="J332" s="49">
        <v>0.5</v>
      </c>
      <c r="K332" s="39">
        <v>114051.44</v>
      </c>
      <c r="L332" s="60"/>
      <c r="M332" s="98" t="s">
        <v>780</v>
      </c>
      <c r="U332" s="17">
        <f t="shared" si="5"/>
        <v>385948.56</v>
      </c>
    </row>
    <row r="333" spans="1:21" s="41" customFormat="1" ht="33.75">
      <c r="A333" s="43">
        <v>168</v>
      </c>
      <c r="B333" s="95" t="s">
        <v>541</v>
      </c>
      <c r="C333" s="44">
        <v>2016</v>
      </c>
      <c r="D333" s="44"/>
      <c r="E333" s="78" t="s">
        <v>542</v>
      </c>
      <c r="F333" s="44" t="s">
        <v>52</v>
      </c>
      <c r="G333" s="60">
        <v>500000</v>
      </c>
      <c r="H333" s="106" t="s">
        <v>799</v>
      </c>
      <c r="I333" s="100">
        <v>44043</v>
      </c>
      <c r="J333" s="49">
        <v>0.15</v>
      </c>
      <c r="K333" s="39">
        <v>82591.460000000006</v>
      </c>
      <c r="L333" s="60"/>
      <c r="M333" s="250" t="s">
        <v>860</v>
      </c>
      <c r="U333" s="17">
        <f t="shared" si="5"/>
        <v>417408.54</v>
      </c>
    </row>
    <row r="334" spans="1:21" s="41" customFormat="1" ht="33.75">
      <c r="A334" s="43">
        <v>169</v>
      </c>
      <c r="B334" s="95" t="s">
        <v>543</v>
      </c>
      <c r="C334" s="44">
        <v>2016</v>
      </c>
      <c r="D334" s="44"/>
      <c r="E334" s="78" t="s">
        <v>544</v>
      </c>
      <c r="F334" s="44" t="s">
        <v>208</v>
      </c>
      <c r="G334" s="60">
        <v>500000</v>
      </c>
      <c r="H334" s="100">
        <v>42445</v>
      </c>
      <c r="I334" s="100">
        <v>44196</v>
      </c>
      <c r="J334" s="49">
        <v>0.05</v>
      </c>
      <c r="K334" s="39">
        <v>167283.93</v>
      </c>
      <c r="L334" s="60"/>
      <c r="M334" s="250" t="s">
        <v>783</v>
      </c>
      <c r="U334" s="17">
        <f t="shared" si="5"/>
        <v>332716.07</v>
      </c>
    </row>
    <row r="335" spans="1:21" ht="36">
      <c r="A335" s="5">
        <v>170</v>
      </c>
      <c r="B335" s="95" t="s">
        <v>545</v>
      </c>
      <c r="C335" s="44">
        <v>2016</v>
      </c>
      <c r="D335" s="11"/>
      <c r="E335" s="78" t="s">
        <v>546</v>
      </c>
      <c r="F335" s="44" t="s">
        <v>211</v>
      </c>
      <c r="G335" s="60">
        <v>500000</v>
      </c>
      <c r="H335" s="100">
        <v>42902</v>
      </c>
      <c r="I335" s="100">
        <v>43131</v>
      </c>
      <c r="J335" s="49">
        <v>1</v>
      </c>
      <c r="K335" s="39">
        <v>408032.04</v>
      </c>
      <c r="L335" s="60"/>
      <c r="M335" s="250"/>
      <c r="P335" s="39">
        <v>360828.1</v>
      </c>
      <c r="Q335" s="297">
        <v>47203.94</v>
      </c>
      <c r="R335" s="297"/>
      <c r="S335" s="297">
        <f t="shared" ref="S335:S336" si="7">SUM(P335:R335)</f>
        <v>408032.04</v>
      </c>
      <c r="U335" s="17">
        <f t="shared" si="5"/>
        <v>91967.960000000021</v>
      </c>
    </row>
    <row r="336" spans="1:21" ht="24">
      <c r="A336" s="5">
        <v>171</v>
      </c>
      <c r="B336" s="95" t="s">
        <v>547</v>
      </c>
      <c r="C336" s="44">
        <v>2016</v>
      </c>
      <c r="D336" s="11"/>
      <c r="E336" s="78" t="s">
        <v>548</v>
      </c>
      <c r="F336" s="44" t="s">
        <v>122</v>
      </c>
      <c r="G336" s="60">
        <v>2000000</v>
      </c>
      <c r="H336" s="100">
        <v>42736</v>
      </c>
      <c r="I336" s="106" t="s">
        <v>549</v>
      </c>
      <c r="J336" s="49">
        <v>1</v>
      </c>
      <c r="K336" s="39">
        <v>1680955.01</v>
      </c>
      <c r="L336" s="60"/>
      <c r="M336" s="250"/>
      <c r="P336" s="39">
        <v>1670978.21</v>
      </c>
      <c r="Q336" s="297">
        <v>9976.7999999999993</v>
      </c>
      <c r="R336" s="297"/>
      <c r="S336" s="297">
        <f t="shared" si="7"/>
        <v>1680955.01</v>
      </c>
      <c r="U336" s="17">
        <f t="shared" ref="U336:U399" si="8">G336-K336</f>
        <v>319044.99</v>
      </c>
    </row>
    <row r="337" spans="1:21" s="41" customFormat="1" ht="24">
      <c r="A337" s="43">
        <v>172</v>
      </c>
      <c r="B337" s="95" t="s">
        <v>550</v>
      </c>
      <c r="C337" s="44">
        <v>2016</v>
      </c>
      <c r="D337" s="44"/>
      <c r="E337" s="78" t="s">
        <v>800</v>
      </c>
      <c r="F337" s="44" t="s">
        <v>22</v>
      </c>
      <c r="G337" s="60">
        <v>190000</v>
      </c>
      <c r="H337" s="100">
        <v>43693</v>
      </c>
      <c r="I337" s="100">
        <v>43966</v>
      </c>
      <c r="J337" s="49">
        <v>0.47</v>
      </c>
      <c r="K337" s="107">
        <v>90000</v>
      </c>
      <c r="L337" s="60"/>
      <c r="M337" s="250"/>
      <c r="U337" s="17">
        <f t="shared" si="8"/>
        <v>100000</v>
      </c>
    </row>
    <row r="338" spans="1:21" ht="24">
      <c r="A338" s="5">
        <v>173</v>
      </c>
      <c r="B338" s="95" t="s">
        <v>551</v>
      </c>
      <c r="C338" s="44">
        <v>2016</v>
      </c>
      <c r="D338" s="11"/>
      <c r="E338" s="78" t="s">
        <v>803</v>
      </c>
      <c r="F338" s="44" t="s">
        <v>552</v>
      </c>
      <c r="G338" s="60">
        <v>220000</v>
      </c>
      <c r="H338" s="100">
        <v>43132</v>
      </c>
      <c r="I338" s="100">
        <v>43281</v>
      </c>
      <c r="J338" s="49">
        <v>1</v>
      </c>
      <c r="K338" s="39">
        <v>221204.91</v>
      </c>
      <c r="L338" s="60"/>
      <c r="M338" s="250"/>
      <c r="P338" s="39">
        <v>189061.91</v>
      </c>
      <c r="Q338" s="297">
        <v>32143</v>
      </c>
      <c r="R338" s="297"/>
      <c r="S338" s="297">
        <f t="shared" ref="S338" si="9">SUM(P338:R338)</f>
        <v>221204.91</v>
      </c>
      <c r="U338" s="17">
        <f t="shared" si="8"/>
        <v>-1204.9100000000035</v>
      </c>
    </row>
    <row r="339" spans="1:21" ht="24">
      <c r="A339" s="5">
        <v>179</v>
      </c>
      <c r="B339" s="95" t="s">
        <v>553</v>
      </c>
      <c r="C339" s="44">
        <v>2016</v>
      </c>
      <c r="D339" s="11"/>
      <c r="E339" s="78" t="s">
        <v>554</v>
      </c>
      <c r="F339" s="44" t="s">
        <v>211</v>
      </c>
      <c r="G339" s="60">
        <v>500000</v>
      </c>
      <c r="H339" s="100">
        <v>42598</v>
      </c>
      <c r="I339" s="100">
        <v>42735</v>
      </c>
      <c r="J339" s="49">
        <v>1</v>
      </c>
      <c r="K339" s="39">
        <f>2289.2+456166.12</f>
        <v>458455.32</v>
      </c>
      <c r="L339" s="60"/>
      <c r="M339" s="250"/>
      <c r="U339" s="17">
        <f t="shared" si="8"/>
        <v>41544.679999999993</v>
      </c>
    </row>
    <row r="340" spans="1:21" ht="24">
      <c r="A340" s="5">
        <v>180</v>
      </c>
      <c r="B340" s="95" t="s">
        <v>555</v>
      </c>
      <c r="C340" s="44">
        <v>2016</v>
      </c>
      <c r="D340" s="11"/>
      <c r="E340" s="78" t="s">
        <v>556</v>
      </c>
      <c r="F340" s="44" t="s">
        <v>82</v>
      </c>
      <c r="G340" s="60">
        <v>1000000</v>
      </c>
      <c r="H340" s="100">
        <v>42598</v>
      </c>
      <c r="I340" s="100">
        <v>43830</v>
      </c>
      <c r="J340" s="49">
        <v>1</v>
      </c>
      <c r="K340" s="39">
        <v>1031939.62</v>
      </c>
      <c r="L340" s="60"/>
      <c r="U340" s="17">
        <f t="shared" si="8"/>
        <v>-31939.619999999995</v>
      </c>
    </row>
    <row r="341" spans="1:21" ht="24">
      <c r="A341" s="5">
        <v>184</v>
      </c>
      <c r="B341" s="95" t="s">
        <v>557</v>
      </c>
      <c r="C341" s="44">
        <v>2016</v>
      </c>
      <c r="D341" s="11"/>
      <c r="E341" s="78" t="s">
        <v>558</v>
      </c>
      <c r="F341" s="44" t="s">
        <v>42</v>
      </c>
      <c r="G341" s="60">
        <v>500000</v>
      </c>
      <c r="H341" s="100">
        <v>42810</v>
      </c>
      <c r="I341" s="100">
        <v>42916</v>
      </c>
      <c r="J341" s="49">
        <v>1</v>
      </c>
      <c r="K341" s="39">
        <v>413628.17</v>
      </c>
      <c r="L341" s="60"/>
      <c r="M341" s="250"/>
      <c r="P341" s="39">
        <v>381385.53</v>
      </c>
      <c r="Q341" s="297">
        <v>32242.639999999999</v>
      </c>
      <c r="R341" s="297"/>
      <c r="S341" s="297">
        <f t="shared" ref="S341:S342" si="10">SUM(P341:R341)</f>
        <v>413628.17000000004</v>
      </c>
      <c r="U341" s="17">
        <f t="shared" si="8"/>
        <v>86371.830000000016</v>
      </c>
    </row>
    <row r="342" spans="1:21" ht="24">
      <c r="A342" s="5">
        <v>185</v>
      </c>
      <c r="B342" s="95" t="s">
        <v>559</v>
      </c>
      <c r="C342" s="44">
        <v>2016</v>
      </c>
      <c r="D342" s="11"/>
      <c r="E342" s="78" t="s">
        <v>560</v>
      </c>
      <c r="F342" s="44" t="s">
        <v>218</v>
      </c>
      <c r="G342" s="60">
        <v>500000</v>
      </c>
      <c r="H342" s="100">
        <v>43205</v>
      </c>
      <c r="I342" s="100">
        <v>43555</v>
      </c>
      <c r="J342" s="49">
        <v>1</v>
      </c>
      <c r="K342" s="39">
        <v>261148.49</v>
      </c>
      <c r="L342" s="60"/>
      <c r="P342" s="39">
        <v>253922.18</v>
      </c>
      <c r="Q342" s="297">
        <v>7226.31</v>
      </c>
      <c r="R342" s="297"/>
      <c r="S342" s="297">
        <f t="shared" si="10"/>
        <v>261148.49</v>
      </c>
      <c r="U342" s="17">
        <f t="shared" si="8"/>
        <v>238851.51</v>
      </c>
    </row>
    <row r="343" spans="1:21" ht="36">
      <c r="A343" s="5">
        <v>186</v>
      </c>
      <c r="B343" s="95" t="s">
        <v>561</v>
      </c>
      <c r="C343" s="44">
        <v>2016</v>
      </c>
      <c r="D343" s="11"/>
      <c r="E343" s="78" t="s">
        <v>562</v>
      </c>
      <c r="F343" s="44" t="s">
        <v>177</v>
      </c>
      <c r="G343" s="60">
        <v>500000</v>
      </c>
      <c r="H343" s="100">
        <v>43116</v>
      </c>
      <c r="I343" s="100">
        <v>43235</v>
      </c>
      <c r="J343" s="49">
        <v>1</v>
      </c>
      <c r="K343" s="39">
        <v>410379.87</v>
      </c>
      <c r="L343" s="60"/>
      <c r="M343" s="250"/>
      <c r="U343" s="17">
        <f t="shared" si="8"/>
        <v>89620.13</v>
      </c>
    </row>
    <row r="344" spans="1:21">
      <c r="A344" s="5">
        <v>211</v>
      </c>
      <c r="B344" s="110" t="s">
        <v>563</v>
      </c>
      <c r="C344" s="286">
        <v>2017</v>
      </c>
      <c r="D344" s="302"/>
      <c r="E344" s="295" t="s">
        <v>802</v>
      </c>
      <c r="F344" s="286"/>
      <c r="G344" s="171">
        <v>400000</v>
      </c>
      <c r="H344" s="300">
        <v>43800</v>
      </c>
      <c r="I344" s="300">
        <v>44166</v>
      </c>
      <c r="J344" s="288">
        <v>0.01</v>
      </c>
      <c r="K344" s="174">
        <v>3301.01</v>
      </c>
      <c r="L344" s="282"/>
      <c r="M344" s="290"/>
      <c r="U344" s="17">
        <f t="shared" si="8"/>
        <v>396698.99</v>
      </c>
    </row>
    <row r="345" spans="1:21" ht="24">
      <c r="A345" s="5">
        <v>212</v>
      </c>
      <c r="B345" s="41">
        <v>0</v>
      </c>
      <c r="C345" s="48">
        <v>2017</v>
      </c>
      <c r="D345" s="16"/>
      <c r="E345" s="42" t="s">
        <v>801</v>
      </c>
      <c r="G345" s="46">
        <v>300000</v>
      </c>
      <c r="K345" s="39">
        <v>0</v>
      </c>
      <c r="U345" s="17">
        <f t="shared" si="8"/>
        <v>300000</v>
      </c>
    </row>
    <row r="346" spans="1:21">
      <c r="A346" s="5">
        <v>213</v>
      </c>
      <c r="B346" s="110" t="s">
        <v>564</v>
      </c>
      <c r="C346" s="286">
        <v>2017</v>
      </c>
      <c r="D346" s="302"/>
      <c r="E346" s="295" t="s">
        <v>565</v>
      </c>
      <c r="F346" s="286" t="s">
        <v>22</v>
      </c>
      <c r="G346" s="293">
        <v>1944000</v>
      </c>
      <c r="H346" s="286"/>
      <c r="I346" s="286"/>
      <c r="J346" s="288"/>
      <c r="K346" s="294">
        <v>0</v>
      </c>
      <c r="L346" s="282"/>
      <c r="M346" s="290"/>
      <c r="U346" s="17">
        <f t="shared" si="8"/>
        <v>1944000</v>
      </c>
    </row>
    <row r="347" spans="1:21" ht="24">
      <c r="A347" s="5">
        <v>214</v>
      </c>
      <c r="B347" s="41">
        <v>0</v>
      </c>
      <c r="C347" s="48">
        <v>2017</v>
      </c>
      <c r="D347" s="16"/>
      <c r="E347" s="42" t="s">
        <v>566</v>
      </c>
      <c r="F347" s="48" t="s">
        <v>39</v>
      </c>
      <c r="G347" s="46">
        <v>150000</v>
      </c>
      <c r="K347" s="39">
        <v>0</v>
      </c>
      <c r="U347" s="17">
        <f t="shared" si="8"/>
        <v>150000</v>
      </c>
    </row>
    <row r="348" spans="1:21" s="13" customFormat="1" ht="24">
      <c r="A348" s="5">
        <v>215</v>
      </c>
      <c r="B348" s="95" t="s">
        <v>567</v>
      </c>
      <c r="C348" s="48">
        <v>2017</v>
      </c>
      <c r="D348" s="16"/>
      <c r="E348" s="42" t="s">
        <v>568</v>
      </c>
      <c r="F348" s="48"/>
      <c r="G348" s="46">
        <v>500000</v>
      </c>
      <c r="H348" s="47">
        <v>43024</v>
      </c>
      <c r="I348" s="47">
        <v>43251</v>
      </c>
      <c r="J348" s="49">
        <v>1</v>
      </c>
      <c r="K348" s="39">
        <v>325671.05</v>
      </c>
      <c r="L348" s="41"/>
      <c r="M348" s="250"/>
      <c r="U348" s="17">
        <f t="shared" si="8"/>
        <v>174328.95</v>
      </c>
    </row>
    <row r="349" spans="1:21" ht="24">
      <c r="A349" s="5">
        <v>216</v>
      </c>
      <c r="B349" s="95" t="s">
        <v>569</v>
      </c>
      <c r="C349" s="48">
        <v>2017</v>
      </c>
      <c r="D349" s="16"/>
      <c r="E349" s="42" t="s">
        <v>570</v>
      </c>
      <c r="F349" s="48" t="s">
        <v>125</v>
      </c>
      <c r="G349" s="46">
        <v>2000000</v>
      </c>
      <c r="H349" s="47">
        <v>42841</v>
      </c>
      <c r="I349" s="47">
        <v>43585</v>
      </c>
      <c r="J349" s="49">
        <v>1</v>
      </c>
      <c r="K349" s="39">
        <f>1742942.36+1400</f>
        <v>1744342.36</v>
      </c>
      <c r="U349" s="17">
        <f t="shared" si="8"/>
        <v>255657.6399999999</v>
      </c>
    </row>
    <row r="350" spans="1:21" ht="24">
      <c r="A350" s="5">
        <v>217</v>
      </c>
      <c r="B350" s="95" t="s">
        <v>571</v>
      </c>
      <c r="C350" s="48">
        <v>2017</v>
      </c>
      <c r="D350" s="16"/>
      <c r="E350" s="42" t="s">
        <v>572</v>
      </c>
      <c r="F350" s="48" t="s">
        <v>125</v>
      </c>
      <c r="G350" s="46">
        <v>8000000</v>
      </c>
      <c r="H350" s="47">
        <v>42871</v>
      </c>
      <c r="I350" s="47">
        <v>43814</v>
      </c>
      <c r="J350" s="49">
        <v>0.995</v>
      </c>
      <c r="K350" s="39">
        <v>6670246.0499999998</v>
      </c>
      <c r="U350" s="17">
        <f t="shared" si="8"/>
        <v>1329753.9500000002</v>
      </c>
    </row>
    <row r="351" spans="1:21">
      <c r="A351" s="5">
        <v>218</v>
      </c>
      <c r="B351" s="110" t="s">
        <v>360</v>
      </c>
      <c r="C351" s="48">
        <v>2017</v>
      </c>
      <c r="D351" s="16"/>
      <c r="E351" s="42" t="s">
        <v>573</v>
      </c>
      <c r="G351" s="46">
        <v>500000</v>
      </c>
      <c r="K351" s="39">
        <v>0</v>
      </c>
      <c r="U351" s="17">
        <f t="shared" si="8"/>
        <v>500000</v>
      </c>
    </row>
    <row r="352" spans="1:21" ht="24">
      <c r="A352" s="5">
        <v>219</v>
      </c>
      <c r="B352" s="41">
        <v>0</v>
      </c>
      <c r="C352" s="48">
        <v>2017</v>
      </c>
      <c r="D352" s="16"/>
      <c r="E352" s="42" t="s">
        <v>574</v>
      </c>
      <c r="G352" s="46">
        <v>2000000</v>
      </c>
      <c r="K352" s="39">
        <v>0</v>
      </c>
      <c r="U352" s="17">
        <f t="shared" si="8"/>
        <v>2000000</v>
      </c>
    </row>
    <row r="353" spans="1:21" ht="24">
      <c r="A353" s="5">
        <v>220</v>
      </c>
      <c r="B353" s="41">
        <v>0</v>
      </c>
      <c r="C353" s="48">
        <v>2017</v>
      </c>
      <c r="D353" s="16"/>
      <c r="E353" s="42" t="s">
        <v>575</v>
      </c>
      <c r="F353" s="48" t="s">
        <v>22</v>
      </c>
      <c r="G353" s="46">
        <v>500000</v>
      </c>
      <c r="K353" s="39">
        <v>0</v>
      </c>
      <c r="U353" s="17">
        <f t="shared" si="8"/>
        <v>500000</v>
      </c>
    </row>
    <row r="354" spans="1:21" ht="36">
      <c r="A354" s="5">
        <v>221</v>
      </c>
      <c r="B354" s="95" t="s">
        <v>576</v>
      </c>
      <c r="C354" s="48">
        <v>2017</v>
      </c>
      <c r="D354" s="16"/>
      <c r="E354" s="42" t="s">
        <v>577</v>
      </c>
      <c r="F354" s="48" t="s">
        <v>22</v>
      </c>
      <c r="G354" s="46">
        <v>1000000</v>
      </c>
      <c r="H354" s="47">
        <v>43024</v>
      </c>
      <c r="I354" s="47">
        <v>43251</v>
      </c>
      <c r="J354" s="49">
        <v>1</v>
      </c>
      <c r="K354" s="39">
        <f>894685.17+411.88</f>
        <v>895097.05</v>
      </c>
      <c r="M354" s="250"/>
      <c r="U354" s="17">
        <f t="shared" si="8"/>
        <v>104902.94999999995</v>
      </c>
    </row>
    <row r="355" spans="1:21" ht="24">
      <c r="A355" s="5">
        <v>225</v>
      </c>
      <c r="B355" s="110" t="s">
        <v>360</v>
      </c>
      <c r="C355" s="48">
        <v>2017</v>
      </c>
      <c r="D355" s="16"/>
      <c r="E355" s="42" t="s">
        <v>578</v>
      </c>
      <c r="F355" s="48" t="s">
        <v>22</v>
      </c>
      <c r="G355" s="46">
        <v>4000000</v>
      </c>
      <c r="K355" s="39">
        <v>0</v>
      </c>
      <c r="U355" s="17">
        <f t="shared" si="8"/>
        <v>4000000</v>
      </c>
    </row>
    <row r="356" spans="1:21" s="13" customFormat="1" ht="24">
      <c r="A356" s="5">
        <v>291</v>
      </c>
      <c r="B356" s="95" t="s">
        <v>579</v>
      </c>
      <c r="C356" s="286">
        <v>2017</v>
      </c>
      <c r="D356" s="302"/>
      <c r="E356" s="295" t="s">
        <v>580</v>
      </c>
      <c r="F356" s="286" t="s">
        <v>218</v>
      </c>
      <c r="G356" s="293">
        <v>50000</v>
      </c>
      <c r="H356" s="300">
        <v>43055</v>
      </c>
      <c r="I356" s="300">
        <v>43131</v>
      </c>
      <c r="J356" s="288">
        <v>1</v>
      </c>
      <c r="K356" s="294">
        <v>48807.67</v>
      </c>
      <c r="L356" s="282"/>
      <c r="M356" s="296"/>
      <c r="U356" s="17">
        <f t="shared" si="8"/>
        <v>1192.3300000000017</v>
      </c>
    </row>
    <row r="357" spans="1:21" ht="24">
      <c r="A357" s="5">
        <v>227</v>
      </c>
      <c r="B357" s="95" t="s">
        <v>581</v>
      </c>
      <c r="C357" s="48">
        <v>2017</v>
      </c>
      <c r="D357" s="16"/>
      <c r="E357" s="42" t="s">
        <v>582</v>
      </c>
      <c r="F357" s="48" t="s">
        <v>114</v>
      </c>
      <c r="G357" s="46">
        <v>600000</v>
      </c>
      <c r="H357" s="47">
        <v>43116</v>
      </c>
      <c r="I357" s="47">
        <v>43373</v>
      </c>
      <c r="J357" s="49">
        <v>1</v>
      </c>
      <c r="K357" s="39">
        <v>583108.43999999994</v>
      </c>
      <c r="M357" s="152"/>
      <c r="U357" s="17">
        <f t="shared" si="8"/>
        <v>16891.560000000056</v>
      </c>
    </row>
    <row r="358" spans="1:21" ht="24">
      <c r="A358" s="5">
        <v>228</v>
      </c>
      <c r="B358" s="41">
        <v>0</v>
      </c>
      <c r="C358" s="48">
        <v>2017</v>
      </c>
      <c r="D358" s="16"/>
      <c r="E358" s="42" t="s">
        <v>583</v>
      </c>
      <c r="F358" s="48" t="s">
        <v>114</v>
      </c>
      <c r="G358" s="46">
        <v>1078571.43</v>
      </c>
      <c r="J358" s="49">
        <v>0.72</v>
      </c>
      <c r="K358" s="39">
        <v>171610.35</v>
      </c>
      <c r="M358" s="98" t="s">
        <v>812</v>
      </c>
      <c r="U358" s="17">
        <f t="shared" si="8"/>
        <v>906961.08</v>
      </c>
    </row>
    <row r="359" spans="1:21" s="41" customFormat="1" ht="24">
      <c r="A359" s="43">
        <v>229</v>
      </c>
      <c r="B359" s="41" t="s">
        <v>584</v>
      </c>
      <c r="C359" s="48">
        <v>2017</v>
      </c>
      <c r="D359" s="48"/>
      <c r="E359" s="42" t="s">
        <v>585</v>
      </c>
      <c r="F359" s="48" t="s">
        <v>122</v>
      </c>
      <c r="G359" s="46">
        <v>500000</v>
      </c>
      <c r="H359" s="47">
        <v>43540</v>
      </c>
      <c r="I359" s="47">
        <v>43768</v>
      </c>
      <c r="J359" s="49">
        <v>1</v>
      </c>
      <c r="K359" s="40">
        <v>358699.53</v>
      </c>
      <c r="M359" s="250" t="s">
        <v>855</v>
      </c>
      <c r="U359" s="17">
        <f t="shared" si="8"/>
        <v>141300.46999999997</v>
      </c>
    </row>
    <row r="360" spans="1:21" ht="24">
      <c r="A360" s="5">
        <v>230</v>
      </c>
      <c r="B360" s="95" t="s">
        <v>586</v>
      </c>
      <c r="C360" s="48">
        <v>2017</v>
      </c>
      <c r="D360" s="16"/>
      <c r="E360" s="42" t="s">
        <v>587</v>
      </c>
      <c r="F360" s="48" t="s">
        <v>122</v>
      </c>
      <c r="G360" s="46">
        <v>500000</v>
      </c>
      <c r="H360" s="47">
        <v>43070</v>
      </c>
      <c r="I360" s="47">
        <v>43131</v>
      </c>
      <c r="J360" s="49">
        <v>1</v>
      </c>
      <c r="K360" s="39">
        <f>442819.78+2349.02+9865.2</f>
        <v>455034.00000000006</v>
      </c>
      <c r="M360" s="250"/>
      <c r="U360" s="17">
        <f t="shared" si="8"/>
        <v>44965.999999999942</v>
      </c>
    </row>
    <row r="361" spans="1:21" ht="24">
      <c r="A361" s="5">
        <v>231</v>
      </c>
      <c r="B361" s="41">
        <v>0</v>
      </c>
      <c r="C361" s="48">
        <v>2017</v>
      </c>
      <c r="D361" s="16"/>
      <c r="E361" s="42" t="s">
        <v>588</v>
      </c>
      <c r="F361" s="48" t="s">
        <v>414</v>
      </c>
      <c r="G361" s="46">
        <v>839286.43</v>
      </c>
      <c r="K361" s="39">
        <v>0</v>
      </c>
      <c r="U361" s="17">
        <f t="shared" si="8"/>
        <v>839286.43</v>
      </c>
    </row>
    <row r="362" spans="1:21" ht="24">
      <c r="A362" s="5">
        <v>232</v>
      </c>
      <c r="B362" s="41">
        <v>0</v>
      </c>
      <c r="C362" s="48">
        <v>2017</v>
      </c>
      <c r="D362" s="16"/>
      <c r="E362" s="42" t="s">
        <v>589</v>
      </c>
      <c r="F362" s="48" t="s">
        <v>414</v>
      </c>
      <c r="G362" s="46">
        <v>839285</v>
      </c>
      <c r="K362" s="39">
        <v>0</v>
      </c>
      <c r="U362" s="17">
        <f t="shared" si="8"/>
        <v>839285</v>
      </c>
    </row>
    <row r="363" spans="1:21" ht="24">
      <c r="A363" s="5">
        <v>236</v>
      </c>
      <c r="B363" s="41" t="s">
        <v>590</v>
      </c>
      <c r="C363" s="48">
        <v>2017</v>
      </c>
      <c r="D363" s="16"/>
      <c r="E363" s="42" t="s">
        <v>591</v>
      </c>
      <c r="F363" s="48" t="s">
        <v>39</v>
      </c>
      <c r="G363" s="46">
        <v>1000000</v>
      </c>
      <c r="K363" s="39">
        <v>0</v>
      </c>
      <c r="U363" s="17">
        <f t="shared" si="8"/>
        <v>1000000</v>
      </c>
    </row>
    <row r="364" spans="1:21">
      <c r="A364" s="5">
        <v>238</v>
      </c>
      <c r="B364" s="41" t="s">
        <v>592</v>
      </c>
      <c r="C364" s="48">
        <v>2017</v>
      </c>
      <c r="D364" s="16"/>
      <c r="E364" s="42" t="s">
        <v>593</v>
      </c>
      <c r="F364" s="48" t="s">
        <v>39</v>
      </c>
      <c r="G364" s="46">
        <v>150000</v>
      </c>
      <c r="H364" s="47">
        <v>43252</v>
      </c>
      <c r="I364" s="47">
        <v>43518</v>
      </c>
      <c r="J364" s="49">
        <v>1</v>
      </c>
      <c r="K364" s="39">
        <v>146687.65</v>
      </c>
      <c r="U364" s="17">
        <f t="shared" si="8"/>
        <v>3312.3500000000058</v>
      </c>
    </row>
    <row r="365" spans="1:21" ht="36">
      <c r="A365" s="5">
        <v>239</v>
      </c>
      <c r="B365" s="95" t="s">
        <v>594</v>
      </c>
      <c r="C365" s="48">
        <v>2017</v>
      </c>
      <c r="D365" s="16"/>
      <c r="E365" s="42" t="s">
        <v>595</v>
      </c>
      <c r="F365" s="48" t="s">
        <v>351</v>
      </c>
      <c r="G365" s="46">
        <v>1178571.43</v>
      </c>
      <c r="H365" s="47">
        <v>43024</v>
      </c>
      <c r="I365" s="47">
        <v>43266</v>
      </c>
      <c r="J365" s="49">
        <v>1</v>
      </c>
      <c r="K365" s="39">
        <v>1083384.5900000001</v>
      </c>
      <c r="U365" s="17">
        <f t="shared" si="8"/>
        <v>95186.839999999851</v>
      </c>
    </row>
    <row r="366" spans="1:21" ht="24">
      <c r="A366" s="5">
        <v>241</v>
      </c>
      <c r="B366" s="41">
        <v>0</v>
      </c>
      <c r="C366" s="48">
        <v>2017</v>
      </c>
      <c r="D366" s="16"/>
      <c r="E366" s="42" t="s">
        <v>596</v>
      </c>
      <c r="F366" s="48" t="s">
        <v>208</v>
      </c>
      <c r="G366" s="46">
        <v>500000</v>
      </c>
      <c r="K366" s="39">
        <v>116567.5</v>
      </c>
      <c r="M366" s="98" t="s">
        <v>290</v>
      </c>
      <c r="U366" s="17">
        <f t="shared" si="8"/>
        <v>383432.5</v>
      </c>
    </row>
    <row r="367" spans="1:21">
      <c r="A367" s="5">
        <v>246</v>
      </c>
      <c r="B367" s="41" t="s">
        <v>597</v>
      </c>
      <c r="C367" s="48">
        <v>2017</v>
      </c>
      <c r="D367" s="16"/>
      <c r="E367" s="42" t="s">
        <v>598</v>
      </c>
      <c r="F367" s="48" t="s">
        <v>27</v>
      </c>
      <c r="G367" s="46">
        <v>678571.43</v>
      </c>
      <c r="H367" s="47">
        <v>43236</v>
      </c>
      <c r="I367" s="47">
        <v>43496</v>
      </c>
      <c r="J367" s="49">
        <v>1</v>
      </c>
      <c r="K367" s="39">
        <v>532636.79</v>
      </c>
      <c r="U367" s="17">
        <f t="shared" si="8"/>
        <v>145934.64000000001</v>
      </c>
    </row>
    <row r="368" spans="1:21" ht="33.75">
      <c r="A368" s="5">
        <v>247</v>
      </c>
      <c r="B368" s="95" t="s">
        <v>599</v>
      </c>
      <c r="C368" s="48">
        <v>2017</v>
      </c>
      <c r="D368" s="16"/>
      <c r="E368" s="42" t="s">
        <v>600</v>
      </c>
      <c r="F368" s="48" t="s">
        <v>42</v>
      </c>
      <c r="G368" s="46">
        <v>1000000</v>
      </c>
      <c r="H368" s="47">
        <v>43070</v>
      </c>
      <c r="I368" s="47">
        <v>43312</v>
      </c>
      <c r="J368" s="49">
        <v>1</v>
      </c>
      <c r="K368" s="39">
        <v>910370.06</v>
      </c>
      <c r="M368" s="152" t="s">
        <v>852</v>
      </c>
      <c r="U368" s="17">
        <f t="shared" si="8"/>
        <v>89629.939999999944</v>
      </c>
    </row>
    <row r="369" spans="1:21" s="41" customFormat="1" ht="36">
      <c r="A369" s="43">
        <v>249</v>
      </c>
      <c r="B369" s="41" t="s">
        <v>601</v>
      </c>
      <c r="C369" s="48">
        <v>2017</v>
      </c>
      <c r="D369" s="48"/>
      <c r="E369" s="42" t="s">
        <v>602</v>
      </c>
      <c r="F369" s="48" t="s">
        <v>82</v>
      </c>
      <c r="G369" s="46">
        <v>1000000</v>
      </c>
      <c r="H369" s="47">
        <v>43236</v>
      </c>
      <c r="I369" s="47">
        <v>44044</v>
      </c>
      <c r="J369" s="49">
        <v>0.35</v>
      </c>
      <c r="K369" s="39">
        <v>246842</v>
      </c>
      <c r="M369" s="98" t="s">
        <v>812</v>
      </c>
      <c r="U369" s="17">
        <f t="shared" si="8"/>
        <v>753158</v>
      </c>
    </row>
    <row r="370" spans="1:21" s="41" customFormat="1">
      <c r="A370" s="43">
        <v>250</v>
      </c>
      <c r="B370" s="95" t="s">
        <v>603</v>
      </c>
      <c r="C370" s="48">
        <v>2017</v>
      </c>
      <c r="D370" s="48"/>
      <c r="E370" s="42" t="s">
        <v>604</v>
      </c>
      <c r="F370" s="48" t="s">
        <v>82</v>
      </c>
      <c r="G370" s="46">
        <v>678571.43</v>
      </c>
      <c r="H370" s="47">
        <v>43267</v>
      </c>
      <c r="I370" s="47">
        <v>43830</v>
      </c>
      <c r="J370" s="49">
        <v>0.9</v>
      </c>
      <c r="K370" s="39">
        <v>301799.59000000003</v>
      </c>
      <c r="M370" s="250" t="s">
        <v>853</v>
      </c>
      <c r="U370" s="17">
        <f t="shared" si="8"/>
        <v>376771.84000000003</v>
      </c>
    </row>
    <row r="371" spans="1:21" ht="24">
      <c r="A371" s="5">
        <v>252</v>
      </c>
      <c r="B371" s="41">
        <v>0</v>
      </c>
      <c r="C371" s="48">
        <v>2017</v>
      </c>
      <c r="D371" s="16"/>
      <c r="E371" s="42" t="s">
        <v>605</v>
      </c>
      <c r="F371" s="48" t="s">
        <v>228</v>
      </c>
      <c r="G371" s="46">
        <v>1678571.43</v>
      </c>
      <c r="K371" s="39">
        <v>0</v>
      </c>
      <c r="M371" s="250"/>
      <c r="U371" s="17">
        <f t="shared" si="8"/>
        <v>1678571.43</v>
      </c>
    </row>
    <row r="372" spans="1:21" ht="24">
      <c r="A372" s="5">
        <v>253</v>
      </c>
      <c r="B372" s="41">
        <v>0</v>
      </c>
      <c r="C372" s="48">
        <v>2017</v>
      </c>
      <c r="D372" s="16"/>
      <c r="E372" s="42" t="s">
        <v>606</v>
      </c>
      <c r="F372" s="48" t="s">
        <v>24</v>
      </c>
      <c r="G372" s="46">
        <v>50000</v>
      </c>
      <c r="K372" s="39">
        <v>0</v>
      </c>
      <c r="U372" s="17">
        <f t="shared" si="8"/>
        <v>50000</v>
      </c>
    </row>
    <row r="373" spans="1:21" s="41" customFormat="1" ht="24">
      <c r="A373" s="43">
        <v>255</v>
      </c>
      <c r="B373" s="95" t="s">
        <v>607</v>
      </c>
      <c r="C373" s="48">
        <v>2017</v>
      </c>
      <c r="D373" s="48"/>
      <c r="E373" s="42" t="s">
        <v>608</v>
      </c>
      <c r="F373" s="48" t="s">
        <v>177</v>
      </c>
      <c r="G373" s="46">
        <v>500000</v>
      </c>
      <c r="H373" s="47">
        <v>43512</v>
      </c>
      <c r="I373" s="47">
        <v>43769</v>
      </c>
      <c r="J373" s="49">
        <v>1</v>
      </c>
      <c r="K373" s="39">
        <v>359123.07</v>
      </c>
      <c r="M373" s="250" t="s">
        <v>804</v>
      </c>
      <c r="U373" s="17">
        <f t="shared" si="8"/>
        <v>140876.93</v>
      </c>
    </row>
    <row r="374" spans="1:21" s="41" customFormat="1" ht="24">
      <c r="A374" s="43">
        <v>256</v>
      </c>
      <c r="B374" s="95" t="s">
        <v>609</v>
      </c>
      <c r="C374" s="48">
        <v>2017</v>
      </c>
      <c r="D374" s="48"/>
      <c r="E374" s="42" t="s">
        <v>610</v>
      </c>
      <c r="F374" s="48" t="s">
        <v>177</v>
      </c>
      <c r="G374" s="46">
        <v>678571.43</v>
      </c>
      <c r="H374" s="47">
        <v>43753</v>
      </c>
      <c r="I374" s="47">
        <v>44043</v>
      </c>
      <c r="J374" s="49">
        <v>0.96</v>
      </c>
      <c r="K374" s="39">
        <v>24776.18</v>
      </c>
      <c r="M374" s="98" t="s">
        <v>812</v>
      </c>
      <c r="U374" s="17">
        <f t="shared" si="8"/>
        <v>653795.25</v>
      </c>
    </row>
    <row r="375" spans="1:21" ht="24">
      <c r="A375" s="5">
        <v>257</v>
      </c>
      <c r="B375" s="95" t="s">
        <v>611</v>
      </c>
      <c r="C375" s="48">
        <v>2017</v>
      </c>
      <c r="D375" s="16"/>
      <c r="E375" s="42" t="s">
        <v>612</v>
      </c>
      <c r="F375" s="48" t="s">
        <v>177</v>
      </c>
      <c r="G375" s="46">
        <v>500000</v>
      </c>
      <c r="H375" s="47">
        <v>43475</v>
      </c>
      <c r="I375" s="47">
        <v>43906</v>
      </c>
      <c r="J375" s="49">
        <v>0.95</v>
      </c>
      <c r="K375" s="39">
        <v>363640.42</v>
      </c>
      <c r="M375" s="250" t="s">
        <v>854</v>
      </c>
      <c r="U375" s="17">
        <f t="shared" si="8"/>
        <v>136359.58000000002</v>
      </c>
    </row>
    <row r="376" spans="1:21" ht="36">
      <c r="A376" s="5">
        <v>260</v>
      </c>
      <c r="B376" s="95" t="s">
        <v>613</v>
      </c>
      <c r="C376" s="48">
        <v>2017</v>
      </c>
      <c r="D376" s="16"/>
      <c r="E376" s="45" t="s">
        <v>614</v>
      </c>
      <c r="F376" s="48" t="s">
        <v>189</v>
      </c>
      <c r="G376" s="46">
        <v>1078571.43</v>
      </c>
      <c r="H376" s="47">
        <v>43146</v>
      </c>
      <c r="I376" s="47">
        <v>43585</v>
      </c>
      <c r="J376" s="49">
        <v>1</v>
      </c>
      <c r="K376" s="39">
        <v>1023638.83</v>
      </c>
      <c r="M376" s="277" t="s">
        <v>851</v>
      </c>
      <c r="U376" s="17">
        <f t="shared" si="8"/>
        <v>54932.599999999977</v>
      </c>
    </row>
    <row r="377" spans="1:21" ht="24">
      <c r="A377" s="5">
        <v>288</v>
      </c>
      <c r="B377" s="41">
        <v>0</v>
      </c>
      <c r="C377" s="48">
        <v>2017</v>
      </c>
      <c r="D377" s="16"/>
      <c r="E377" s="42" t="s">
        <v>615</v>
      </c>
      <c r="F377" s="48" t="s">
        <v>114</v>
      </c>
      <c r="G377" s="46">
        <v>100000</v>
      </c>
      <c r="K377" s="39">
        <v>0</v>
      </c>
      <c r="M377" s="152"/>
      <c r="U377" s="17">
        <f t="shared" si="8"/>
        <v>100000</v>
      </c>
    </row>
    <row r="378" spans="1:21" ht="24">
      <c r="A378" s="5">
        <v>295</v>
      </c>
      <c r="B378" s="95" t="s">
        <v>616</v>
      </c>
      <c r="C378" s="48">
        <v>2017</v>
      </c>
      <c r="D378" s="16"/>
      <c r="E378" s="42" t="s">
        <v>617</v>
      </c>
      <c r="F378" s="48" t="s">
        <v>65</v>
      </c>
      <c r="G378" s="46">
        <v>220000</v>
      </c>
      <c r="H378" s="47">
        <v>43191</v>
      </c>
      <c r="I378" s="47">
        <v>43312</v>
      </c>
      <c r="J378" s="49">
        <v>1</v>
      </c>
      <c r="K378" s="39">
        <v>189414.53</v>
      </c>
      <c r="M378" s="152"/>
      <c r="U378" s="17">
        <f t="shared" si="8"/>
        <v>30585.47</v>
      </c>
    </row>
    <row r="379" spans="1:21" ht="24">
      <c r="A379" s="5">
        <v>297</v>
      </c>
      <c r="B379" s="95" t="s">
        <v>618</v>
      </c>
      <c r="C379" s="48">
        <v>2017</v>
      </c>
      <c r="D379" s="16"/>
      <c r="E379" s="42" t="s">
        <v>619</v>
      </c>
      <c r="F379" s="48" t="s">
        <v>42</v>
      </c>
      <c r="G379" s="46">
        <v>100000</v>
      </c>
      <c r="H379" s="47">
        <v>43191</v>
      </c>
      <c r="I379" s="47">
        <v>43343</v>
      </c>
      <c r="J379" s="49">
        <v>1</v>
      </c>
      <c r="K379" s="39">
        <v>95011</v>
      </c>
      <c r="U379" s="17">
        <f t="shared" si="8"/>
        <v>4989</v>
      </c>
    </row>
    <row r="380" spans="1:21">
      <c r="A380" s="5">
        <v>299</v>
      </c>
      <c r="B380" s="95" t="s">
        <v>620</v>
      </c>
      <c r="C380" s="48">
        <v>2017</v>
      </c>
      <c r="D380" s="16"/>
      <c r="E380" s="42" t="s">
        <v>621</v>
      </c>
      <c r="F380" s="48" t="s">
        <v>286</v>
      </c>
      <c r="G380" s="46">
        <v>170000</v>
      </c>
      <c r="H380" s="47">
        <v>43101</v>
      </c>
      <c r="I380" s="47">
        <v>43146</v>
      </c>
      <c r="J380" s="49">
        <v>1</v>
      </c>
      <c r="K380" s="39">
        <v>148954.81</v>
      </c>
      <c r="M380" s="315"/>
      <c r="U380" s="17">
        <f t="shared" si="8"/>
        <v>21045.190000000002</v>
      </c>
    </row>
    <row r="381" spans="1:21" s="13" customFormat="1" ht="24">
      <c r="A381" s="5">
        <v>300</v>
      </c>
      <c r="B381" s="95" t="s">
        <v>622</v>
      </c>
      <c r="C381" s="48">
        <v>2017</v>
      </c>
      <c r="D381" s="16"/>
      <c r="E381" s="42" t="s">
        <v>623</v>
      </c>
      <c r="F381" s="48" t="s">
        <v>624</v>
      </c>
      <c r="G381" s="46">
        <v>100000</v>
      </c>
      <c r="H381" s="47">
        <v>43024</v>
      </c>
      <c r="I381" s="47">
        <v>43159</v>
      </c>
      <c r="J381" s="49">
        <v>1</v>
      </c>
      <c r="K381" s="39">
        <v>90879.07</v>
      </c>
      <c r="L381" s="41"/>
      <c r="M381" s="315"/>
      <c r="U381" s="17">
        <f t="shared" si="8"/>
        <v>9120.929999999993</v>
      </c>
    </row>
    <row r="382" spans="1:21" ht="24">
      <c r="A382" s="5">
        <v>302</v>
      </c>
      <c r="B382" s="95" t="s">
        <v>625</v>
      </c>
      <c r="C382" s="48">
        <v>2017</v>
      </c>
      <c r="D382" s="16"/>
      <c r="E382" s="42" t="s">
        <v>626</v>
      </c>
      <c r="F382" s="48" t="s">
        <v>205</v>
      </c>
      <c r="G382" s="46">
        <v>150000</v>
      </c>
      <c r="H382" s="47">
        <v>43723</v>
      </c>
      <c r="I382" s="47">
        <v>44090</v>
      </c>
      <c r="J382" s="49">
        <v>0.5</v>
      </c>
      <c r="K382" s="39">
        <v>70424.490000000005</v>
      </c>
      <c r="M382" s="98" t="s">
        <v>627</v>
      </c>
      <c r="U382" s="17">
        <f t="shared" si="8"/>
        <v>79575.509999999995</v>
      </c>
    </row>
    <row r="383" spans="1:21" ht="24">
      <c r="A383" s="5">
        <v>305</v>
      </c>
      <c r="B383" s="95" t="s">
        <v>628</v>
      </c>
      <c r="C383" s="48">
        <v>2017</v>
      </c>
      <c r="D383" s="16"/>
      <c r="E383" s="42" t="s">
        <v>629</v>
      </c>
      <c r="F383" s="48" t="s">
        <v>44</v>
      </c>
      <c r="G383" s="46">
        <v>150000</v>
      </c>
      <c r="H383" s="47">
        <v>43191</v>
      </c>
      <c r="I383" s="47">
        <v>43343</v>
      </c>
      <c r="J383" s="49">
        <v>1</v>
      </c>
      <c r="K383" s="39">
        <v>143423.48000000001</v>
      </c>
      <c r="U383" s="17">
        <f t="shared" si="8"/>
        <v>6576.5199999999895</v>
      </c>
    </row>
    <row r="384" spans="1:21" ht="36">
      <c r="A384" s="5">
        <v>313</v>
      </c>
      <c r="B384" s="95" t="s">
        <v>630</v>
      </c>
      <c r="C384" s="48">
        <v>2017</v>
      </c>
      <c r="D384" s="16"/>
      <c r="E384" s="42" t="s">
        <v>631</v>
      </c>
      <c r="F384" s="48" t="s">
        <v>42</v>
      </c>
      <c r="G384" s="46">
        <v>1000000</v>
      </c>
      <c r="H384" s="47">
        <v>43628</v>
      </c>
      <c r="I384" s="47">
        <v>43992</v>
      </c>
      <c r="J384" s="49">
        <v>0.8</v>
      </c>
      <c r="K384" s="39">
        <v>447997.6</v>
      </c>
      <c r="M384" s="98" t="s">
        <v>850</v>
      </c>
      <c r="U384" s="17">
        <f t="shared" si="8"/>
        <v>552002.4</v>
      </c>
    </row>
    <row r="385" spans="1:21" ht="24">
      <c r="A385" s="5">
        <v>316</v>
      </c>
      <c r="B385" s="110" t="s">
        <v>360</v>
      </c>
      <c r="C385" s="48">
        <v>2017</v>
      </c>
      <c r="D385" s="16"/>
      <c r="E385" s="42" t="s">
        <v>632</v>
      </c>
      <c r="G385" s="46">
        <v>2980124.07</v>
      </c>
      <c r="K385" s="39">
        <v>0</v>
      </c>
      <c r="U385" s="17">
        <f t="shared" si="8"/>
        <v>2980124.07</v>
      </c>
    </row>
    <row r="386" spans="1:21" s="41" customFormat="1" ht="22.5">
      <c r="A386" s="43">
        <v>193</v>
      </c>
      <c r="B386" s="95" t="s">
        <v>633</v>
      </c>
      <c r="C386" s="48">
        <v>2017</v>
      </c>
      <c r="D386" s="48"/>
      <c r="E386" s="42" t="s">
        <v>634</v>
      </c>
      <c r="F386" s="48" t="s">
        <v>42</v>
      </c>
      <c r="G386" s="46">
        <v>18000000</v>
      </c>
      <c r="H386" s="47">
        <v>43075</v>
      </c>
      <c r="I386" s="47">
        <v>43890</v>
      </c>
      <c r="J386" s="49">
        <v>0.98</v>
      </c>
      <c r="K386" s="39">
        <v>16778685.579999998</v>
      </c>
      <c r="M386" s="250" t="s">
        <v>849</v>
      </c>
      <c r="U386" s="17">
        <f t="shared" si="8"/>
        <v>1221314.4200000018</v>
      </c>
    </row>
    <row r="387" spans="1:21" s="41" customFormat="1" ht="22.5">
      <c r="A387" s="43">
        <v>194</v>
      </c>
      <c r="B387" s="41" t="s">
        <v>635</v>
      </c>
      <c r="C387" s="48">
        <v>2017</v>
      </c>
      <c r="D387" s="48"/>
      <c r="E387" s="42" t="s">
        <v>636</v>
      </c>
      <c r="F387" s="48" t="s">
        <v>82</v>
      </c>
      <c r="G387" s="46">
        <v>16000000</v>
      </c>
      <c r="H387" s="47">
        <v>42990</v>
      </c>
      <c r="I387" s="47">
        <v>43373</v>
      </c>
      <c r="J387" s="49">
        <v>1</v>
      </c>
      <c r="K387" s="39">
        <v>15993892.48</v>
      </c>
      <c r="M387" s="250" t="s">
        <v>848</v>
      </c>
      <c r="U387" s="17">
        <f t="shared" si="8"/>
        <v>6107.519999999553</v>
      </c>
    </row>
    <row r="388" spans="1:21">
      <c r="A388" s="5">
        <v>315</v>
      </c>
      <c r="B388" s="110" t="s">
        <v>564</v>
      </c>
      <c r="C388" s="48">
        <v>2017</v>
      </c>
      <c r="D388" s="16"/>
      <c r="E388" s="42" t="s">
        <v>77</v>
      </c>
      <c r="G388" s="46">
        <v>533460</v>
      </c>
      <c r="H388" s="47">
        <v>42886</v>
      </c>
      <c r="I388" s="48" t="s">
        <v>799</v>
      </c>
      <c r="J388" s="49">
        <v>1</v>
      </c>
      <c r="K388" s="39">
        <f>533460-17904.44</f>
        <v>515555.56</v>
      </c>
      <c r="M388" s="250"/>
      <c r="U388" s="17">
        <f t="shared" si="8"/>
        <v>17904.440000000002</v>
      </c>
    </row>
    <row r="389" spans="1:21">
      <c r="A389" s="5">
        <v>386</v>
      </c>
      <c r="C389" s="48">
        <v>2018</v>
      </c>
      <c r="D389" s="3"/>
      <c r="E389" s="108" t="s">
        <v>50</v>
      </c>
      <c r="G389" s="46">
        <v>9809031.8900000006</v>
      </c>
      <c r="K389" s="39">
        <v>0</v>
      </c>
      <c r="U389" s="17">
        <f t="shared" si="8"/>
        <v>9809031.8900000006</v>
      </c>
    </row>
    <row r="390" spans="1:21" s="18" customFormat="1" ht="24">
      <c r="A390" s="5">
        <v>387</v>
      </c>
      <c r="B390" s="83"/>
      <c r="C390" s="48">
        <v>2018</v>
      </c>
      <c r="D390" s="16"/>
      <c r="E390" s="42" t="s">
        <v>637</v>
      </c>
      <c r="F390" s="44"/>
      <c r="G390" s="46">
        <v>1754285.71</v>
      </c>
      <c r="H390" s="102"/>
      <c r="I390" s="119"/>
      <c r="J390" s="120"/>
      <c r="K390" s="121">
        <v>0</v>
      </c>
      <c r="L390" s="83"/>
      <c r="M390" s="98"/>
      <c r="U390" s="17">
        <f t="shared" si="8"/>
        <v>1754285.71</v>
      </c>
    </row>
    <row r="391" spans="1:21" s="83" customFormat="1" ht="24">
      <c r="A391" s="43">
        <v>389</v>
      </c>
      <c r="B391" s="83" t="s">
        <v>638</v>
      </c>
      <c r="C391" s="48">
        <v>2018</v>
      </c>
      <c r="D391" s="48"/>
      <c r="E391" s="42" t="s">
        <v>639</v>
      </c>
      <c r="F391" s="106"/>
      <c r="G391" s="46">
        <v>3500000</v>
      </c>
      <c r="H391" s="124">
        <v>43474</v>
      </c>
      <c r="I391" s="124">
        <v>43830</v>
      </c>
      <c r="J391" s="120">
        <v>0.85</v>
      </c>
      <c r="K391" s="121">
        <v>2178790.09</v>
      </c>
      <c r="M391" s="250" t="s">
        <v>847</v>
      </c>
      <c r="U391" s="17">
        <f t="shared" si="8"/>
        <v>1321209.9100000001</v>
      </c>
    </row>
    <row r="392" spans="1:21" s="18" customFormat="1" ht="36">
      <c r="A392" s="5">
        <v>390</v>
      </c>
      <c r="B392" s="83" t="s">
        <v>640</v>
      </c>
      <c r="C392" s="48">
        <v>2018</v>
      </c>
      <c r="D392" s="16"/>
      <c r="E392" s="45" t="s">
        <v>641</v>
      </c>
      <c r="F392" s="134" t="s">
        <v>642</v>
      </c>
      <c r="G392" s="46">
        <v>1000000</v>
      </c>
      <c r="H392" s="124">
        <v>43191</v>
      </c>
      <c r="I392" s="124">
        <v>43343</v>
      </c>
      <c r="J392" s="120">
        <v>1</v>
      </c>
      <c r="K392" s="121">
        <v>747445.26</v>
      </c>
      <c r="L392" s="83"/>
      <c r="M392" s="250" t="s">
        <v>846</v>
      </c>
      <c r="P392" s="137">
        <f>746162.76+1200</f>
        <v>747362.76</v>
      </c>
      <c r="Q392" s="316">
        <v>82.5</v>
      </c>
      <c r="R392" s="135"/>
      <c r="S392" s="137">
        <f>SUM(P392:R392)</f>
        <v>747445.26</v>
      </c>
      <c r="U392" s="17">
        <f t="shared" si="8"/>
        <v>252554.74</v>
      </c>
    </row>
    <row r="393" spans="1:21" s="18" customFormat="1" ht="36">
      <c r="A393" s="5">
        <v>391</v>
      </c>
      <c r="B393" s="83" t="s">
        <v>643</v>
      </c>
      <c r="C393" s="48">
        <v>2018</v>
      </c>
      <c r="D393" s="16"/>
      <c r="E393" s="42" t="s">
        <v>644</v>
      </c>
      <c r="F393" s="134" t="s">
        <v>42</v>
      </c>
      <c r="G393" s="46">
        <v>1000000</v>
      </c>
      <c r="H393" s="124">
        <v>43191</v>
      </c>
      <c r="I393" s="124">
        <v>43434</v>
      </c>
      <c r="J393" s="120">
        <v>1</v>
      </c>
      <c r="K393" s="121">
        <v>871727.74</v>
      </c>
      <c r="L393" s="83"/>
      <c r="M393" s="98" t="s">
        <v>845</v>
      </c>
      <c r="P393" s="137">
        <f>870445.24+1200</f>
        <v>871645.24</v>
      </c>
      <c r="Q393" s="316">
        <v>82.5</v>
      </c>
      <c r="R393" s="135"/>
      <c r="S393" s="137">
        <f>SUM(P393:R393)</f>
        <v>871727.74</v>
      </c>
      <c r="U393" s="17">
        <f t="shared" si="8"/>
        <v>128272.26000000001</v>
      </c>
    </row>
    <row r="394" spans="1:21" s="18" customFormat="1" ht="36">
      <c r="A394" s="5">
        <v>392</v>
      </c>
      <c r="B394" s="83" t="s">
        <v>645</v>
      </c>
      <c r="C394" s="48">
        <v>2018</v>
      </c>
      <c r="D394" s="16"/>
      <c r="E394" s="42" t="s">
        <v>646</v>
      </c>
      <c r="F394" s="106" t="s">
        <v>65</v>
      </c>
      <c r="G394" s="46">
        <v>1000000</v>
      </c>
      <c r="H394" s="124">
        <v>43191</v>
      </c>
      <c r="I394" s="124">
        <v>43524</v>
      </c>
      <c r="J394" s="120">
        <v>1</v>
      </c>
      <c r="K394" s="121">
        <v>853186.46</v>
      </c>
      <c r="L394" s="83"/>
      <c r="M394" s="98" t="s">
        <v>845</v>
      </c>
      <c r="P394" s="137">
        <f>851903.96+1200</f>
        <v>853103.96</v>
      </c>
      <c r="Q394" s="316">
        <v>82.5</v>
      </c>
      <c r="R394" s="135"/>
      <c r="S394" s="137">
        <f>SUM(P394:R394)</f>
        <v>853186.46</v>
      </c>
      <c r="U394" s="17">
        <f t="shared" si="8"/>
        <v>146813.54000000004</v>
      </c>
    </row>
    <row r="395" spans="1:21" s="18" customFormat="1" ht="36">
      <c r="A395" s="5">
        <v>393</v>
      </c>
      <c r="B395" s="83" t="s">
        <v>647</v>
      </c>
      <c r="C395" s="48">
        <v>2018</v>
      </c>
      <c r="D395" s="16"/>
      <c r="E395" s="42" t="s">
        <v>648</v>
      </c>
      <c r="F395" s="106" t="s">
        <v>65</v>
      </c>
      <c r="G395" s="46">
        <v>1000000</v>
      </c>
      <c r="H395" s="124">
        <v>43191</v>
      </c>
      <c r="I395" s="124">
        <v>43373</v>
      </c>
      <c r="J395" s="120">
        <v>1</v>
      </c>
      <c r="K395" s="121">
        <f>787342.62+1200</f>
        <v>788542.62</v>
      </c>
      <c r="L395" s="83"/>
      <c r="M395" s="98" t="s">
        <v>838</v>
      </c>
      <c r="Q395" s="316"/>
      <c r="U395" s="17">
        <f t="shared" si="8"/>
        <v>211457.38</v>
      </c>
    </row>
    <row r="396" spans="1:21" s="18" customFormat="1" ht="36">
      <c r="A396" s="5">
        <v>394</v>
      </c>
      <c r="B396" s="83" t="s">
        <v>649</v>
      </c>
      <c r="C396" s="48">
        <v>2018</v>
      </c>
      <c r="D396" s="16"/>
      <c r="E396" s="42" t="s">
        <v>650</v>
      </c>
      <c r="F396" s="106" t="s">
        <v>107</v>
      </c>
      <c r="G396" s="46">
        <v>1000000</v>
      </c>
      <c r="H396" s="124">
        <v>43191</v>
      </c>
      <c r="I396" s="124">
        <v>43403</v>
      </c>
      <c r="J396" s="120">
        <v>1</v>
      </c>
      <c r="K396" s="121">
        <v>829699.91</v>
      </c>
      <c r="L396" s="83"/>
      <c r="M396" s="98" t="s">
        <v>845</v>
      </c>
      <c r="P396" s="121">
        <f>828417.41+1200</f>
        <v>829617.41</v>
      </c>
      <c r="Q396" s="316">
        <v>82.5</v>
      </c>
      <c r="R396" s="135"/>
      <c r="S396" s="137">
        <f>SUM(P396:R396)</f>
        <v>829699.91</v>
      </c>
      <c r="U396" s="17">
        <f t="shared" si="8"/>
        <v>170300.08999999997</v>
      </c>
    </row>
    <row r="397" spans="1:21" s="18" customFormat="1" ht="36">
      <c r="A397" s="5">
        <v>395</v>
      </c>
      <c r="B397" s="83" t="s">
        <v>651</v>
      </c>
      <c r="C397" s="48">
        <v>2018</v>
      </c>
      <c r="D397" s="16"/>
      <c r="E397" s="42" t="s">
        <v>652</v>
      </c>
      <c r="F397" s="134" t="s">
        <v>177</v>
      </c>
      <c r="G397" s="46">
        <v>1000000</v>
      </c>
      <c r="H397" s="124">
        <v>43191</v>
      </c>
      <c r="I397" s="124">
        <v>43677</v>
      </c>
      <c r="J397" s="120">
        <v>1</v>
      </c>
      <c r="K397" s="121">
        <v>852527.64</v>
      </c>
      <c r="L397" s="83"/>
      <c r="M397" s="98" t="s">
        <v>844</v>
      </c>
      <c r="U397" s="17">
        <f t="shared" si="8"/>
        <v>147472.35999999999</v>
      </c>
    </row>
    <row r="398" spans="1:21" s="18" customFormat="1" ht="24">
      <c r="A398" s="5">
        <v>396</v>
      </c>
      <c r="B398" s="83" t="s">
        <v>653</v>
      </c>
      <c r="C398" s="48">
        <v>2018</v>
      </c>
      <c r="D398" s="16"/>
      <c r="E398" s="42" t="s">
        <v>654</v>
      </c>
      <c r="F398" s="134" t="s">
        <v>177</v>
      </c>
      <c r="G398" s="46">
        <v>1000000</v>
      </c>
      <c r="H398" s="124">
        <v>43191</v>
      </c>
      <c r="I398" s="124">
        <v>43585</v>
      </c>
      <c r="J398" s="120">
        <v>1</v>
      </c>
      <c r="K398" s="121">
        <v>954259.8</v>
      </c>
      <c r="L398" s="83"/>
      <c r="M398" s="98" t="s">
        <v>843</v>
      </c>
      <c r="U398" s="17">
        <f t="shared" si="8"/>
        <v>45740.199999999953</v>
      </c>
    </row>
    <row r="399" spans="1:21" s="18" customFormat="1" ht="36">
      <c r="A399" s="5">
        <v>397</v>
      </c>
      <c r="B399" s="83" t="s">
        <v>655</v>
      </c>
      <c r="C399" s="48">
        <v>2018</v>
      </c>
      <c r="D399" s="16"/>
      <c r="E399" s="42" t="s">
        <v>656</v>
      </c>
      <c r="F399" s="134" t="s">
        <v>218</v>
      </c>
      <c r="G399" s="46">
        <v>1000000</v>
      </c>
      <c r="H399" s="124">
        <v>43191</v>
      </c>
      <c r="I399" s="124">
        <v>43646</v>
      </c>
      <c r="J399" s="120">
        <v>1</v>
      </c>
      <c r="K399" s="121">
        <v>929512.72</v>
      </c>
      <c r="L399" s="83"/>
      <c r="M399" s="98" t="s">
        <v>834</v>
      </c>
      <c r="U399" s="17">
        <f t="shared" si="8"/>
        <v>70487.280000000028</v>
      </c>
    </row>
    <row r="400" spans="1:21" s="18" customFormat="1" ht="36">
      <c r="A400" s="5">
        <v>398</v>
      </c>
      <c r="B400" s="83" t="s">
        <v>657</v>
      </c>
      <c r="C400" s="48">
        <v>2018</v>
      </c>
      <c r="D400" s="16"/>
      <c r="E400" s="42" t="s">
        <v>658</v>
      </c>
      <c r="F400" s="134" t="s">
        <v>177</v>
      </c>
      <c r="G400" s="46">
        <v>1000000</v>
      </c>
      <c r="H400" s="124">
        <v>43191</v>
      </c>
      <c r="I400" s="124">
        <v>43373</v>
      </c>
      <c r="J400" s="120">
        <v>1</v>
      </c>
      <c r="K400" s="121">
        <f>760523.42+1200</f>
        <v>761723.42</v>
      </c>
      <c r="L400" s="83"/>
      <c r="M400" s="98" t="s">
        <v>838</v>
      </c>
      <c r="U400" s="17">
        <f t="shared" ref="U400:U463" si="11">G400-K400</f>
        <v>238276.57999999996</v>
      </c>
    </row>
    <row r="401" spans="1:21" s="18" customFormat="1" ht="24">
      <c r="A401" s="5">
        <v>399</v>
      </c>
      <c r="B401" s="83" t="s">
        <v>659</v>
      </c>
      <c r="C401" s="48">
        <v>2018</v>
      </c>
      <c r="D401" s="16"/>
      <c r="E401" s="42" t="s">
        <v>660</v>
      </c>
      <c r="F401" s="134" t="s">
        <v>47</v>
      </c>
      <c r="G401" s="46">
        <v>2000000</v>
      </c>
      <c r="H401" s="124">
        <v>43147</v>
      </c>
      <c r="I401" s="124">
        <v>43343</v>
      </c>
      <c r="J401" s="120">
        <v>1</v>
      </c>
      <c r="K401" s="121">
        <v>1717211.49</v>
      </c>
      <c r="L401" s="83"/>
      <c r="M401" s="98"/>
      <c r="U401" s="17">
        <f t="shared" si="11"/>
        <v>282788.51</v>
      </c>
    </row>
    <row r="402" spans="1:21" s="18" customFormat="1" ht="22.5">
      <c r="A402" s="5">
        <v>400</v>
      </c>
      <c r="B402" s="83" t="s">
        <v>661</v>
      </c>
      <c r="C402" s="48">
        <v>2018</v>
      </c>
      <c r="D402" s="16"/>
      <c r="E402" s="42" t="s">
        <v>662</v>
      </c>
      <c r="F402" s="106" t="s">
        <v>22</v>
      </c>
      <c r="G402" s="46">
        <v>5500000</v>
      </c>
      <c r="H402" s="124">
        <v>43191</v>
      </c>
      <c r="I402" s="124">
        <v>43677</v>
      </c>
      <c r="J402" s="120">
        <v>1</v>
      </c>
      <c r="K402" s="121">
        <v>4539005.09</v>
      </c>
      <c r="L402" s="83"/>
      <c r="M402" s="98" t="s">
        <v>842</v>
      </c>
      <c r="U402" s="17">
        <f t="shared" si="11"/>
        <v>960994.91000000015</v>
      </c>
    </row>
    <row r="403" spans="1:21" s="18" customFormat="1" ht="33.75">
      <c r="A403" s="5">
        <v>401</v>
      </c>
      <c r="B403" s="83" t="s">
        <v>663</v>
      </c>
      <c r="C403" s="48">
        <v>2018</v>
      </c>
      <c r="D403" s="16"/>
      <c r="E403" s="42" t="s">
        <v>664</v>
      </c>
      <c r="F403" s="106" t="s">
        <v>22</v>
      </c>
      <c r="G403" s="46">
        <v>5872000</v>
      </c>
      <c r="H403" s="124">
        <v>43191</v>
      </c>
      <c r="I403" s="124">
        <v>43646</v>
      </c>
      <c r="J403" s="120">
        <v>1</v>
      </c>
      <c r="K403" s="121">
        <v>5221497.0999999996</v>
      </c>
      <c r="L403" s="83"/>
      <c r="M403" s="98" t="s">
        <v>841</v>
      </c>
      <c r="U403" s="17">
        <f t="shared" si="11"/>
        <v>650502.90000000037</v>
      </c>
    </row>
    <row r="404" spans="1:21" s="18" customFormat="1" ht="33.75">
      <c r="A404" s="5">
        <v>402</v>
      </c>
      <c r="B404" s="83" t="s">
        <v>665</v>
      </c>
      <c r="C404" s="48">
        <v>2018</v>
      </c>
      <c r="D404" s="16"/>
      <c r="E404" s="42" t="s">
        <v>666</v>
      </c>
      <c r="F404" s="106" t="s">
        <v>22</v>
      </c>
      <c r="G404" s="46">
        <v>5500000</v>
      </c>
      <c r="H404" s="124">
        <v>43191</v>
      </c>
      <c r="I404" s="124">
        <v>43616</v>
      </c>
      <c r="J404" s="120">
        <v>1</v>
      </c>
      <c r="K404" s="121">
        <v>4539901.3499999996</v>
      </c>
      <c r="L404" s="83"/>
      <c r="M404" s="98" t="s">
        <v>840</v>
      </c>
      <c r="U404" s="17">
        <f t="shared" si="11"/>
        <v>960098.65000000037</v>
      </c>
    </row>
    <row r="405" spans="1:21" s="83" customFormat="1" ht="24">
      <c r="A405" s="43">
        <v>403</v>
      </c>
      <c r="B405" s="83" t="s">
        <v>667</v>
      </c>
      <c r="C405" s="48">
        <v>2018</v>
      </c>
      <c r="D405" s="48"/>
      <c r="E405" s="42" t="s">
        <v>668</v>
      </c>
      <c r="F405" s="106" t="s">
        <v>22</v>
      </c>
      <c r="G405" s="46">
        <v>28340000</v>
      </c>
      <c r="H405" s="124">
        <v>43614</v>
      </c>
      <c r="I405" s="102">
        <v>43716</v>
      </c>
      <c r="J405" s="120">
        <v>1</v>
      </c>
      <c r="K405" s="121">
        <v>28213392.75</v>
      </c>
      <c r="M405" s="250"/>
      <c r="U405" s="17">
        <f t="shared" si="11"/>
        <v>126607.25</v>
      </c>
    </row>
    <row r="406" spans="1:21" s="83" customFormat="1" ht="36">
      <c r="A406" s="43">
        <v>404</v>
      </c>
      <c r="B406" s="83" t="s">
        <v>669</v>
      </c>
      <c r="C406" s="48">
        <v>2018</v>
      </c>
      <c r="D406" s="48"/>
      <c r="E406" s="42" t="s">
        <v>670</v>
      </c>
      <c r="F406" s="134" t="s">
        <v>279</v>
      </c>
      <c r="G406" s="46">
        <v>10500000</v>
      </c>
      <c r="H406" s="124">
        <v>43108</v>
      </c>
      <c r="I406" s="124">
        <v>43708</v>
      </c>
      <c r="J406" s="120">
        <v>0.99</v>
      </c>
      <c r="K406" s="121">
        <v>7874648.8799999999</v>
      </c>
      <c r="M406" s="250" t="s">
        <v>839</v>
      </c>
      <c r="U406" s="17">
        <f t="shared" si="11"/>
        <v>2625351.12</v>
      </c>
    </row>
    <row r="407" spans="1:21" s="18" customFormat="1" ht="24">
      <c r="A407" s="5">
        <v>405</v>
      </c>
      <c r="B407" s="83" t="s">
        <v>671</v>
      </c>
      <c r="C407" s="48">
        <v>2018</v>
      </c>
      <c r="D407" s="16"/>
      <c r="E407" s="42" t="s">
        <v>672</v>
      </c>
      <c r="F407" s="97" t="s">
        <v>65</v>
      </c>
      <c r="G407" s="46">
        <v>300000</v>
      </c>
      <c r="H407" s="124">
        <v>43191</v>
      </c>
      <c r="I407" s="124">
        <v>43312</v>
      </c>
      <c r="J407" s="120">
        <v>1</v>
      </c>
      <c r="K407" s="121">
        <f>173965.88+1650</f>
        <v>175615.88</v>
      </c>
      <c r="L407" s="83"/>
      <c r="M407" s="250"/>
      <c r="U407" s="17">
        <f t="shared" si="11"/>
        <v>124384.12</v>
      </c>
    </row>
    <row r="408" spans="1:21" s="18" customFormat="1" ht="36">
      <c r="A408" s="5">
        <v>406</v>
      </c>
      <c r="B408" s="83" t="s">
        <v>673</v>
      </c>
      <c r="C408" s="48">
        <v>2018</v>
      </c>
      <c r="D408" s="16"/>
      <c r="E408" s="42" t="s">
        <v>674</v>
      </c>
      <c r="F408" s="48" t="s">
        <v>22</v>
      </c>
      <c r="G408" s="46">
        <v>1000000</v>
      </c>
      <c r="H408" s="124">
        <v>43191</v>
      </c>
      <c r="I408" s="124">
        <v>43373</v>
      </c>
      <c r="J408" s="120">
        <v>1</v>
      </c>
      <c r="K408" s="121">
        <v>703131.2</v>
      </c>
      <c r="L408" s="83"/>
      <c r="M408" s="98" t="s">
        <v>838</v>
      </c>
      <c r="U408" s="17">
        <f t="shared" si="11"/>
        <v>296868.80000000005</v>
      </c>
    </row>
    <row r="409" spans="1:21" s="18" customFormat="1" ht="24">
      <c r="A409" s="5">
        <v>407</v>
      </c>
      <c r="B409" s="83" t="s">
        <v>675</v>
      </c>
      <c r="C409" s="48">
        <v>2018</v>
      </c>
      <c r="D409" s="16"/>
      <c r="E409" s="42" t="s">
        <v>676</v>
      </c>
      <c r="F409" s="97" t="s">
        <v>42</v>
      </c>
      <c r="G409" s="46">
        <v>850000</v>
      </c>
      <c r="H409" s="124">
        <v>43191</v>
      </c>
      <c r="I409" s="124">
        <v>43373</v>
      </c>
      <c r="J409" s="120">
        <v>1</v>
      </c>
      <c r="K409" s="121">
        <v>653409.03</v>
      </c>
      <c r="L409" s="83"/>
      <c r="M409" s="98"/>
      <c r="U409" s="17">
        <f t="shared" si="11"/>
        <v>196590.96999999997</v>
      </c>
    </row>
    <row r="410" spans="1:21" s="18" customFormat="1" ht="24">
      <c r="A410" s="5">
        <v>408</v>
      </c>
      <c r="B410" s="83" t="s">
        <v>677</v>
      </c>
      <c r="C410" s="48">
        <v>2018</v>
      </c>
      <c r="D410" s="16"/>
      <c r="E410" s="42" t="s">
        <v>678</v>
      </c>
      <c r="F410" s="134" t="s">
        <v>82</v>
      </c>
      <c r="G410" s="46">
        <v>600000</v>
      </c>
      <c r="H410" s="124">
        <v>43191</v>
      </c>
      <c r="I410" s="124">
        <v>43646</v>
      </c>
      <c r="J410" s="120">
        <v>1</v>
      </c>
      <c r="K410" s="278">
        <v>520886.82</v>
      </c>
      <c r="L410" s="83"/>
      <c r="M410" s="98" t="s">
        <v>837</v>
      </c>
      <c r="U410" s="17">
        <f t="shared" si="11"/>
        <v>79113.179999999993</v>
      </c>
    </row>
    <row r="411" spans="1:21" s="18" customFormat="1" ht="33.75">
      <c r="A411" s="5">
        <v>409</v>
      </c>
      <c r="B411" s="83" t="s">
        <v>679</v>
      </c>
      <c r="C411" s="48">
        <v>2018</v>
      </c>
      <c r="D411" s="16"/>
      <c r="E411" s="42" t="s">
        <v>680</v>
      </c>
      <c r="F411" s="134" t="s">
        <v>82</v>
      </c>
      <c r="G411" s="46">
        <v>500000</v>
      </c>
      <c r="H411" s="124">
        <v>43191</v>
      </c>
      <c r="I411" s="124">
        <v>43389</v>
      </c>
      <c r="J411" s="120">
        <v>1</v>
      </c>
      <c r="K411" s="121">
        <v>394052.4</v>
      </c>
      <c r="L411" s="83"/>
      <c r="M411" s="98" t="s">
        <v>836</v>
      </c>
      <c r="U411" s="17">
        <f t="shared" si="11"/>
        <v>105947.59999999998</v>
      </c>
    </row>
    <row r="412" spans="1:21" s="18" customFormat="1" ht="36">
      <c r="A412" s="5">
        <v>410</v>
      </c>
      <c r="B412" s="83" t="s">
        <v>681</v>
      </c>
      <c r="C412" s="48">
        <v>2018</v>
      </c>
      <c r="D412" s="16"/>
      <c r="E412" s="42" t="s">
        <v>682</v>
      </c>
      <c r="F412" s="106" t="s">
        <v>22</v>
      </c>
      <c r="G412" s="46">
        <v>500000</v>
      </c>
      <c r="H412" s="124">
        <v>43191</v>
      </c>
      <c r="I412" s="124">
        <v>43343</v>
      </c>
      <c r="J412" s="120">
        <v>1</v>
      </c>
      <c r="K412" s="121">
        <v>394562.39</v>
      </c>
      <c r="L412" s="83"/>
      <c r="M412" s="98" t="s">
        <v>835</v>
      </c>
      <c r="U412" s="17">
        <f t="shared" si="11"/>
        <v>105437.60999999999</v>
      </c>
    </row>
    <row r="413" spans="1:21" s="83" customFormat="1" ht="24">
      <c r="A413" s="43">
        <v>411</v>
      </c>
      <c r="B413" s="83" t="s">
        <v>683</v>
      </c>
      <c r="C413" s="48">
        <v>2018</v>
      </c>
      <c r="D413" s="48"/>
      <c r="E413" s="42" t="s">
        <v>684</v>
      </c>
      <c r="F413" s="134" t="s">
        <v>218</v>
      </c>
      <c r="G413" s="46">
        <v>500000</v>
      </c>
      <c r="H413" s="124">
        <v>43191</v>
      </c>
      <c r="I413" s="124">
        <v>43906</v>
      </c>
      <c r="J413" s="120">
        <v>0.92500000000000004</v>
      </c>
      <c r="K413" s="121">
        <v>266044</v>
      </c>
      <c r="M413" s="98" t="s">
        <v>781</v>
      </c>
      <c r="U413" s="17">
        <f t="shared" si="11"/>
        <v>233956</v>
      </c>
    </row>
    <row r="414" spans="1:21" s="18" customFormat="1" ht="56.25">
      <c r="A414" s="5">
        <v>412</v>
      </c>
      <c r="B414" s="83" t="s">
        <v>685</v>
      </c>
      <c r="C414" s="48">
        <v>2018</v>
      </c>
      <c r="D414" s="16"/>
      <c r="E414" s="42" t="s">
        <v>686</v>
      </c>
      <c r="F414" s="134" t="s">
        <v>218</v>
      </c>
      <c r="G414" s="46">
        <v>600000</v>
      </c>
      <c r="H414" s="124">
        <v>43374</v>
      </c>
      <c r="I414" s="124">
        <v>43555</v>
      </c>
      <c r="J414" s="120">
        <v>1</v>
      </c>
      <c r="K414" s="121">
        <v>514849.54</v>
      </c>
      <c r="L414" s="83"/>
      <c r="M414" s="98" t="s">
        <v>833</v>
      </c>
      <c r="U414" s="17">
        <f t="shared" si="11"/>
        <v>85150.460000000021</v>
      </c>
    </row>
    <row r="415" spans="1:21" s="18" customFormat="1" ht="33.75">
      <c r="A415" s="5">
        <v>413</v>
      </c>
      <c r="B415" s="83" t="s">
        <v>687</v>
      </c>
      <c r="C415" s="48">
        <v>2018</v>
      </c>
      <c r="D415" s="16"/>
      <c r="E415" s="42" t="s">
        <v>688</v>
      </c>
      <c r="F415" s="134" t="s">
        <v>286</v>
      </c>
      <c r="G415" s="46">
        <v>500000</v>
      </c>
      <c r="H415" s="124">
        <v>43267</v>
      </c>
      <c r="I415" s="124">
        <v>43434</v>
      </c>
      <c r="J415" s="120">
        <v>1</v>
      </c>
      <c r="K415" s="121">
        <v>428565.85</v>
      </c>
      <c r="L415" s="83"/>
      <c r="M415" s="98" t="s">
        <v>832</v>
      </c>
      <c r="U415" s="17">
        <f t="shared" si="11"/>
        <v>71434.150000000023</v>
      </c>
    </row>
    <row r="416" spans="1:21" s="83" customFormat="1" ht="45">
      <c r="A416" s="43">
        <v>414</v>
      </c>
      <c r="B416" s="83" t="s">
        <v>689</v>
      </c>
      <c r="C416" s="48">
        <v>2018</v>
      </c>
      <c r="D416" s="48"/>
      <c r="E416" s="42" t="s">
        <v>690</v>
      </c>
      <c r="F416" s="46" t="s">
        <v>414</v>
      </c>
      <c r="G416" s="46">
        <v>839286.43</v>
      </c>
      <c r="H416" s="124">
        <v>43525</v>
      </c>
      <c r="I416" s="124">
        <v>44196</v>
      </c>
      <c r="J416" s="120">
        <v>0.2</v>
      </c>
      <c r="K416" s="121">
        <v>286294.33</v>
      </c>
      <c r="M416" s="98" t="s">
        <v>831</v>
      </c>
      <c r="U416" s="17">
        <f t="shared" si="11"/>
        <v>552992.10000000009</v>
      </c>
    </row>
    <row r="417" spans="1:21" s="83" customFormat="1" ht="36">
      <c r="A417" s="43">
        <v>415</v>
      </c>
      <c r="B417" s="83" t="s">
        <v>691</v>
      </c>
      <c r="C417" s="48">
        <v>2018</v>
      </c>
      <c r="D417" s="48"/>
      <c r="E417" s="42" t="s">
        <v>692</v>
      </c>
      <c r="F417" s="46" t="s">
        <v>414</v>
      </c>
      <c r="G417" s="46">
        <v>839285</v>
      </c>
      <c r="H417" s="124">
        <v>43469</v>
      </c>
      <c r="I417" s="124">
        <v>43830</v>
      </c>
      <c r="J417" s="279">
        <v>0.97499999999999998</v>
      </c>
      <c r="K417" s="121">
        <v>568855.07999999996</v>
      </c>
      <c r="M417" s="250" t="s">
        <v>830</v>
      </c>
      <c r="U417" s="17">
        <f t="shared" si="11"/>
        <v>270429.92000000004</v>
      </c>
    </row>
    <row r="418" spans="1:21" s="18" customFormat="1" ht="24">
      <c r="A418" s="5">
        <v>416</v>
      </c>
      <c r="B418" s="83" t="s">
        <v>693</v>
      </c>
      <c r="C418" s="48">
        <v>2018</v>
      </c>
      <c r="D418" s="16"/>
      <c r="E418" s="42" t="s">
        <v>793</v>
      </c>
      <c r="F418" s="46" t="s">
        <v>439</v>
      </c>
      <c r="G418" s="46">
        <v>1078571.43</v>
      </c>
      <c r="H418" s="102"/>
      <c r="I418" s="102"/>
      <c r="J418" s="120"/>
      <c r="K418" s="121">
        <v>468635.45</v>
      </c>
      <c r="L418" s="83"/>
      <c r="M418" s="250"/>
      <c r="U418" s="17">
        <f t="shared" si="11"/>
        <v>609935.98</v>
      </c>
    </row>
    <row r="419" spans="1:21" s="18" customFormat="1" ht="24">
      <c r="A419" s="5">
        <v>418</v>
      </c>
      <c r="B419" s="83" t="s">
        <v>694</v>
      </c>
      <c r="C419" s="48">
        <v>2018</v>
      </c>
      <c r="D419" s="16"/>
      <c r="E419" s="42" t="s">
        <v>695</v>
      </c>
      <c r="F419" s="122" t="s">
        <v>82</v>
      </c>
      <c r="G419" s="46">
        <v>578571.43000000005</v>
      </c>
      <c r="H419" s="124">
        <v>43267</v>
      </c>
      <c r="I419" s="124">
        <v>43708</v>
      </c>
      <c r="J419" s="120">
        <v>1</v>
      </c>
      <c r="K419" s="121">
        <f>495318.65+2500</f>
        <v>497818.65</v>
      </c>
      <c r="L419" s="83"/>
      <c r="M419" s="98"/>
      <c r="U419" s="17">
        <f t="shared" si="11"/>
        <v>80752.780000000028</v>
      </c>
    </row>
    <row r="420" spans="1:21" s="18" customFormat="1" ht="24">
      <c r="A420" s="5">
        <v>420</v>
      </c>
      <c r="B420" s="83">
        <v>0</v>
      </c>
      <c r="C420" s="48">
        <v>2018</v>
      </c>
      <c r="D420" s="16"/>
      <c r="E420" s="42" t="s">
        <v>696</v>
      </c>
      <c r="F420" s="46" t="s">
        <v>22</v>
      </c>
      <c r="G420" s="46"/>
      <c r="H420" s="102"/>
      <c r="I420" s="119"/>
      <c r="J420" s="120"/>
      <c r="K420" s="121"/>
      <c r="L420" s="83"/>
      <c r="M420" s="98"/>
      <c r="U420" s="17">
        <f t="shared" si="11"/>
        <v>0</v>
      </c>
    </row>
    <row r="421" spans="1:21" s="18" customFormat="1" ht="22.5">
      <c r="A421" s="5">
        <v>421</v>
      </c>
      <c r="B421" s="83" t="s">
        <v>697</v>
      </c>
      <c r="C421" s="48">
        <v>2018</v>
      </c>
      <c r="D421" s="16"/>
      <c r="E421" s="42" t="s">
        <v>698</v>
      </c>
      <c r="F421" s="46" t="s">
        <v>699</v>
      </c>
      <c r="G421" s="46">
        <v>800000</v>
      </c>
      <c r="H421" s="124">
        <v>43252</v>
      </c>
      <c r="I421" s="124">
        <v>43951</v>
      </c>
      <c r="J421" s="120">
        <v>0.74</v>
      </c>
      <c r="K421" s="121">
        <v>593670.44999999995</v>
      </c>
      <c r="L421" s="83"/>
      <c r="M421" s="98" t="s">
        <v>829</v>
      </c>
      <c r="U421" s="17">
        <f t="shared" si="11"/>
        <v>206329.55000000005</v>
      </c>
    </row>
    <row r="422" spans="1:21" s="18" customFormat="1" ht="22.5">
      <c r="A422" s="5">
        <v>422</v>
      </c>
      <c r="B422" s="83" t="s">
        <v>700</v>
      </c>
      <c r="C422" s="48">
        <v>2018</v>
      </c>
      <c r="D422" s="16"/>
      <c r="E422" s="42" t="s">
        <v>701</v>
      </c>
      <c r="F422" s="46" t="s">
        <v>17</v>
      </c>
      <c r="G422" s="46">
        <v>800000</v>
      </c>
      <c r="H422" s="124">
        <v>43252</v>
      </c>
      <c r="I422" s="124">
        <v>43951</v>
      </c>
      <c r="J422" s="120">
        <v>0.37</v>
      </c>
      <c r="K422" s="121">
        <v>299129.89</v>
      </c>
      <c r="L422" s="83"/>
      <c r="M422" s="98" t="s">
        <v>829</v>
      </c>
      <c r="U422" s="17">
        <f t="shared" si="11"/>
        <v>500870.11</v>
      </c>
    </row>
    <row r="423" spans="1:21" s="18" customFormat="1" ht="22.5">
      <c r="A423" s="5">
        <v>423</v>
      </c>
      <c r="B423" s="83" t="s">
        <v>702</v>
      </c>
      <c r="C423" s="48">
        <v>2018</v>
      </c>
      <c r="D423" s="16"/>
      <c r="E423" s="42" t="s">
        <v>703</v>
      </c>
      <c r="F423" s="46" t="s">
        <v>267</v>
      </c>
      <c r="G423" s="46">
        <v>800000</v>
      </c>
      <c r="H423" s="124">
        <v>43252</v>
      </c>
      <c r="I423" s="124">
        <v>43951</v>
      </c>
      <c r="J423" s="120">
        <v>0.54</v>
      </c>
      <c r="K423" s="121">
        <v>458771.33</v>
      </c>
      <c r="L423" s="83"/>
      <c r="M423" s="98" t="s">
        <v>829</v>
      </c>
      <c r="U423" s="17">
        <f t="shared" si="11"/>
        <v>341228.67</v>
      </c>
    </row>
    <row r="424" spans="1:21" s="83" customFormat="1" ht="24">
      <c r="A424" s="43">
        <v>424</v>
      </c>
      <c r="B424" s="83" t="s">
        <v>704</v>
      </c>
      <c r="C424" s="48">
        <v>2018</v>
      </c>
      <c r="D424" s="48"/>
      <c r="E424" s="42" t="s">
        <v>705</v>
      </c>
      <c r="F424" s="122" t="s">
        <v>17</v>
      </c>
      <c r="G424" s="46">
        <v>915000</v>
      </c>
      <c r="H424" s="124">
        <v>43525</v>
      </c>
      <c r="I424" s="124">
        <v>43900</v>
      </c>
      <c r="J424" s="120">
        <v>0.95</v>
      </c>
      <c r="K424" s="121">
        <v>773915.66</v>
      </c>
      <c r="M424" s="250"/>
      <c r="U424" s="17">
        <f t="shared" si="11"/>
        <v>141084.33999999997</v>
      </c>
    </row>
    <row r="425" spans="1:21" s="18" customFormat="1" ht="24">
      <c r="A425" s="5">
        <v>435</v>
      </c>
      <c r="B425" s="83">
        <v>0</v>
      </c>
      <c r="C425" s="48">
        <v>2018</v>
      </c>
      <c r="D425" s="16"/>
      <c r="E425" s="42" t="s">
        <v>706</v>
      </c>
      <c r="F425" s="46" t="s">
        <v>22</v>
      </c>
      <c r="G425" s="46">
        <v>1000000</v>
      </c>
      <c r="H425" s="102"/>
      <c r="I425" s="102"/>
      <c r="J425" s="120"/>
      <c r="K425" s="121">
        <v>0</v>
      </c>
      <c r="L425" s="83"/>
      <c r="M425" s="250"/>
      <c r="U425" s="17">
        <f t="shared" si="11"/>
        <v>1000000</v>
      </c>
    </row>
    <row r="426" spans="1:21" s="20" customFormat="1" ht="24">
      <c r="A426" s="5">
        <v>436</v>
      </c>
      <c r="B426" s="135" t="s">
        <v>707</v>
      </c>
      <c r="C426" s="48">
        <v>2018</v>
      </c>
      <c r="D426" s="16"/>
      <c r="E426" s="42" t="s">
        <v>708</v>
      </c>
      <c r="F426" s="134" t="s">
        <v>27</v>
      </c>
      <c r="G426" s="122">
        <v>500000</v>
      </c>
      <c r="H426" s="130">
        <v>43389</v>
      </c>
      <c r="I426" s="130">
        <v>43677</v>
      </c>
      <c r="J426" s="136">
        <v>1</v>
      </c>
      <c r="K426" s="137">
        <v>419375.96</v>
      </c>
      <c r="L426" s="135"/>
      <c r="M426" s="98"/>
      <c r="U426" s="17">
        <f t="shared" si="11"/>
        <v>80624.039999999979</v>
      </c>
    </row>
    <row r="427" spans="1:21" s="18" customFormat="1" ht="24">
      <c r="A427" s="5">
        <v>437</v>
      </c>
      <c r="B427" s="83"/>
      <c r="C427" s="48">
        <v>2018</v>
      </c>
      <c r="D427" s="16"/>
      <c r="E427" s="42" t="s">
        <v>709</v>
      </c>
      <c r="F427" s="106"/>
      <c r="G427" s="46"/>
      <c r="H427" s="102"/>
      <c r="I427" s="119"/>
      <c r="J427" s="120"/>
      <c r="K427" s="121"/>
      <c r="L427" s="83"/>
      <c r="M427" s="98"/>
      <c r="U427" s="17">
        <f t="shared" si="11"/>
        <v>0</v>
      </c>
    </row>
    <row r="428" spans="1:21" s="18" customFormat="1">
      <c r="A428" s="5">
        <v>438</v>
      </c>
      <c r="B428" s="83" t="s">
        <v>710</v>
      </c>
      <c r="C428" s="48">
        <v>2018</v>
      </c>
      <c r="D428" s="16"/>
      <c r="E428" s="42" t="s">
        <v>711</v>
      </c>
      <c r="F428" s="46" t="s">
        <v>107</v>
      </c>
      <c r="G428" s="46">
        <v>250000</v>
      </c>
      <c r="H428" s="124">
        <v>43374</v>
      </c>
      <c r="I428" s="124">
        <v>43434</v>
      </c>
      <c r="J428" s="120">
        <v>1</v>
      </c>
      <c r="K428" s="121">
        <v>193602.58</v>
      </c>
      <c r="L428" s="83"/>
      <c r="M428" s="98"/>
      <c r="U428" s="17">
        <f t="shared" si="11"/>
        <v>56397.420000000013</v>
      </c>
    </row>
    <row r="429" spans="1:21" s="18" customFormat="1">
      <c r="A429" s="5">
        <v>439</v>
      </c>
      <c r="B429" s="83" t="s">
        <v>712</v>
      </c>
      <c r="C429" s="48">
        <v>2018</v>
      </c>
      <c r="D429" s="16"/>
      <c r="E429" s="42" t="s">
        <v>713</v>
      </c>
      <c r="F429" s="46" t="s">
        <v>177</v>
      </c>
      <c r="G429" s="46">
        <v>250000</v>
      </c>
      <c r="H429" s="124">
        <v>43389</v>
      </c>
      <c r="I429" s="124">
        <v>43616</v>
      </c>
      <c r="J429" s="120">
        <v>1</v>
      </c>
      <c r="K429" s="121">
        <v>190464.82</v>
      </c>
      <c r="L429" s="83"/>
      <c r="M429" s="98"/>
      <c r="U429" s="17">
        <f t="shared" si="11"/>
        <v>59535.179999999993</v>
      </c>
    </row>
    <row r="430" spans="1:21" s="18" customFormat="1">
      <c r="A430" s="5">
        <v>440</v>
      </c>
      <c r="B430" s="83" t="s">
        <v>714</v>
      </c>
      <c r="C430" s="48">
        <v>2018</v>
      </c>
      <c r="D430" s="16"/>
      <c r="E430" s="42" t="s">
        <v>715</v>
      </c>
      <c r="F430" s="46" t="s">
        <v>439</v>
      </c>
      <c r="G430" s="46">
        <v>250000</v>
      </c>
      <c r="H430" s="124">
        <v>43389</v>
      </c>
      <c r="I430" s="124">
        <v>43646</v>
      </c>
      <c r="J430" s="120">
        <v>1</v>
      </c>
      <c r="K430" s="121">
        <v>189960.28</v>
      </c>
      <c r="L430" s="83"/>
      <c r="M430" s="98"/>
      <c r="U430" s="17">
        <f t="shared" si="11"/>
        <v>60039.72</v>
      </c>
    </row>
    <row r="431" spans="1:21" s="18" customFormat="1">
      <c r="A431" s="5">
        <v>441</v>
      </c>
      <c r="B431" s="83" t="s">
        <v>716</v>
      </c>
      <c r="C431" s="48">
        <v>2018</v>
      </c>
      <c r="D431" s="16"/>
      <c r="E431" s="42" t="s">
        <v>717</v>
      </c>
      <c r="F431" s="46" t="s">
        <v>208</v>
      </c>
      <c r="G431" s="46">
        <v>250000</v>
      </c>
      <c r="H431" s="124">
        <v>43389</v>
      </c>
      <c r="I431" s="124">
        <v>43982</v>
      </c>
      <c r="J431" s="120">
        <v>0.6</v>
      </c>
      <c r="K431" s="121">
        <v>158504.74</v>
      </c>
      <c r="L431" s="83"/>
      <c r="M431" s="98"/>
      <c r="U431" s="17">
        <f t="shared" si="11"/>
        <v>91495.260000000009</v>
      </c>
    </row>
    <row r="432" spans="1:21" s="18" customFormat="1">
      <c r="A432" s="5">
        <v>442</v>
      </c>
      <c r="B432" s="83" t="s">
        <v>718</v>
      </c>
      <c r="C432" s="48">
        <v>2018</v>
      </c>
      <c r="D432" s="16"/>
      <c r="E432" s="42" t="s">
        <v>719</v>
      </c>
      <c r="F432" s="46" t="s">
        <v>279</v>
      </c>
      <c r="G432" s="46">
        <v>250000</v>
      </c>
      <c r="H432" s="124">
        <v>43389</v>
      </c>
      <c r="I432" s="124">
        <v>43982</v>
      </c>
      <c r="J432" s="120">
        <v>0.73</v>
      </c>
      <c r="K432" s="121">
        <v>183871.5</v>
      </c>
      <c r="L432" s="83"/>
      <c r="M432" s="98"/>
      <c r="U432" s="17">
        <f t="shared" si="11"/>
        <v>66128.5</v>
      </c>
    </row>
    <row r="433" spans="1:21" s="83" customFormat="1" ht="24">
      <c r="A433" s="43">
        <v>456</v>
      </c>
      <c r="B433" s="83" t="s">
        <v>720</v>
      </c>
      <c r="C433" s="48">
        <v>2018</v>
      </c>
      <c r="D433" s="48"/>
      <c r="E433" s="42" t="s">
        <v>721</v>
      </c>
      <c r="F433" s="46" t="s">
        <v>96</v>
      </c>
      <c r="G433" s="46">
        <v>2500000</v>
      </c>
      <c r="H433" s="124">
        <v>43556</v>
      </c>
      <c r="I433" s="124">
        <v>43830</v>
      </c>
      <c r="J433" s="120">
        <v>0.8</v>
      </c>
      <c r="K433" s="121">
        <v>1940773.71</v>
      </c>
      <c r="M433" s="250"/>
      <c r="U433" s="17">
        <f t="shared" si="11"/>
        <v>559226.29</v>
      </c>
    </row>
    <row r="434" spans="1:21" s="18" customFormat="1" ht="36">
      <c r="A434" s="5">
        <v>458</v>
      </c>
      <c r="B434" s="83" t="s">
        <v>722</v>
      </c>
      <c r="C434" s="48">
        <v>2018</v>
      </c>
      <c r="D434" s="16"/>
      <c r="E434" s="42" t="s">
        <v>723</v>
      </c>
      <c r="F434" s="46" t="s">
        <v>82</v>
      </c>
      <c r="G434" s="46">
        <v>520000</v>
      </c>
      <c r="H434" s="124">
        <v>43373</v>
      </c>
      <c r="I434" s="124">
        <v>43921</v>
      </c>
      <c r="J434" s="120">
        <v>0.69</v>
      </c>
      <c r="K434" s="121">
        <v>435302.67</v>
      </c>
      <c r="L434" s="83"/>
      <c r="M434" s="250" t="s">
        <v>822</v>
      </c>
      <c r="U434" s="17">
        <f t="shared" si="11"/>
        <v>84697.330000000016</v>
      </c>
    </row>
    <row r="435" spans="1:21" s="18" customFormat="1" ht="36">
      <c r="A435" s="5">
        <v>459</v>
      </c>
      <c r="B435" s="83" t="s">
        <v>724</v>
      </c>
      <c r="C435" s="48">
        <v>2018</v>
      </c>
      <c r="D435" s="16"/>
      <c r="E435" s="42" t="s">
        <v>725</v>
      </c>
      <c r="F435" s="46" t="s">
        <v>208</v>
      </c>
      <c r="G435" s="46">
        <v>290000</v>
      </c>
      <c r="H435" s="124">
        <v>43373</v>
      </c>
      <c r="I435" s="124">
        <v>43921</v>
      </c>
      <c r="J435" s="120">
        <v>0.78</v>
      </c>
      <c r="K435" s="121">
        <v>227443.68</v>
      </c>
      <c r="L435" s="83"/>
      <c r="M435" s="98" t="s">
        <v>828</v>
      </c>
      <c r="U435" s="17">
        <f t="shared" si="11"/>
        <v>62556.320000000007</v>
      </c>
    </row>
    <row r="436" spans="1:21" s="18" customFormat="1">
      <c r="A436" s="5">
        <v>461</v>
      </c>
      <c r="B436" s="83" t="s">
        <v>360</v>
      </c>
      <c r="C436" s="286">
        <v>2018</v>
      </c>
      <c r="D436" s="302"/>
      <c r="E436" s="295" t="s">
        <v>726</v>
      </c>
      <c r="F436" s="293" t="s">
        <v>22</v>
      </c>
      <c r="G436" s="293">
        <v>1600000</v>
      </c>
      <c r="H436" s="304"/>
      <c r="I436" s="304"/>
      <c r="J436" s="305"/>
      <c r="K436" s="306">
        <v>0</v>
      </c>
      <c r="L436" s="307"/>
      <c r="M436" s="290"/>
      <c r="U436" s="17">
        <f t="shared" si="11"/>
        <v>1600000</v>
      </c>
    </row>
    <row r="437" spans="1:21" s="18" customFormat="1" ht="24">
      <c r="A437" s="5">
        <v>462</v>
      </c>
      <c r="B437" s="83"/>
      <c r="C437" s="48">
        <v>2018</v>
      </c>
      <c r="D437" s="16"/>
      <c r="E437" s="42" t="s">
        <v>727</v>
      </c>
      <c r="F437" s="46" t="s">
        <v>177</v>
      </c>
      <c r="G437" s="46">
        <v>1678571.43</v>
      </c>
      <c r="H437" s="102"/>
      <c r="I437" s="102"/>
      <c r="J437" s="120"/>
      <c r="K437" s="121">
        <v>0</v>
      </c>
      <c r="L437" s="83"/>
      <c r="M437" s="98"/>
      <c r="U437" s="17">
        <f t="shared" si="11"/>
        <v>1678571.43</v>
      </c>
    </row>
    <row r="438" spans="1:21" s="18" customFormat="1" ht="24">
      <c r="A438" s="5">
        <v>464</v>
      </c>
      <c r="B438" s="83" t="s">
        <v>728</v>
      </c>
      <c r="C438" s="48">
        <v>2018</v>
      </c>
      <c r="D438" s="16"/>
      <c r="E438" s="42" t="s">
        <v>729</v>
      </c>
      <c r="F438" s="46" t="s">
        <v>65</v>
      </c>
      <c r="G438" s="46">
        <f>8542834.63+7457165.37</f>
        <v>16000000</v>
      </c>
      <c r="H438" s="124">
        <v>43435</v>
      </c>
      <c r="I438" s="124">
        <v>43830</v>
      </c>
      <c r="J438" s="120">
        <v>1</v>
      </c>
      <c r="K438" s="74">
        <f>15710989</f>
        <v>15710989</v>
      </c>
      <c r="L438" s="83"/>
      <c r="M438" s="98"/>
      <c r="U438" s="17">
        <f t="shared" si="11"/>
        <v>289011</v>
      </c>
    </row>
    <row r="439" spans="1:21" s="18" customFormat="1" ht="24">
      <c r="A439" s="5">
        <v>465</v>
      </c>
      <c r="B439" s="83">
        <v>0</v>
      </c>
      <c r="C439" s="48">
        <v>2018</v>
      </c>
      <c r="D439" s="16"/>
      <c r="E439" s="42" t="s">
        <v>71</v>
      </c>
      <c r="F439" s="46" t="s">
        <v>65</v>
      </c>
      <c r="G439" s="46">
        <v>6895568.71</v>
      </c>
      <c r="H439" s="102"/>
      <c r="I439" s="102"/>
      <c r="J439" s="120"/>
      <c r="K439" s="121">
        <v>0</v>
      </c>
      <c r="L439" s="83"/>
      <c r="M439" s="98"/>
      <c r="U439" s="17">
        <f t="shared" si="11"/>
        <v>6895568.71</v>
      </c>
    </row>
    <row r="440" spans="1:21" s="18" customFormat="1" ht="24">
      <c r="A440" s="5">
        <v>466</v>
      </c>
      <c r="B440" s="83" t="s">
        <v>730</v>
      </c>
      <c r="C440" s="48">
        <v>2018</v>
      </c>
      <c r="D440" s="16"/>
      <c r="E440" s="42" t="s">
        <v>731</v>
      </c>
      <c r="F440" s="46" t="s">
        <v>22</v>
      </c>
      <c r="G440" s="46">
        <v>3000000</v>
      </c>
      <c r="H440" s="124">
        <v>43388</v>
      </c>
      <c r="I440" s="124">
        <v>43471</v>
      </c>
      <c r="J440" s="120">
        <v>1</v>
      </c>
      <c r="K440" s="74">
        <v>2959185.3</v>
      </c>
      <c r="L440" s="83"/>
      <c r="M440" s="98"/>
      <c r="U440" s="17">
        <f t="shared" si="11"/>
        <v>40814.700000000186</v>
      </c>
    </row>
    <row r="441" spans="1:21" s="83" customFormat="1" ht="45">
      <c r="A441" s="43">
        <v>467</v>
      </c>
      <c r="B441" s="83" t="s">
        <v>732</v>
      </c>
      <c r="C441" s="48">
        <v>2018</v>
      </c>
      <c r="D441" s="48"/>
      <c r="E441" s="42" t="s">
        <v>733</v>
      </c>
      <c r="F441" s="46" t="s">
        <v>44</v>
      </c>
      <c r="G441" s="46">
        <v>12885436.16</v>
      </c>
      <c r="H441" s="124">
        <v>43481</v>
      </c>
      <c r="I441" s="124">
        <v>43890</v>
      </c>
      <c r="J441" s="120">
        <v>0.8</v>
      </c>
      <c r="K441" s="280">
        <v>10465121.939999999</v>
      </c>
      <c r="M441" s="98" t="s">
        <v>827</v>
      </c>
      <c r="U441" s="17">
        <f t="shared" si="11"/>
        <v>2420314.2200000007</v>
      </c>
    </row>
    <row r="442" spans="1:21" s="18" customFormat="1" ht="24">
      <c r="A442" s="5"/>
      <c r="B442" s="83"/>
      <c r="C442" s="48"/>
      <c r="D442" s="16"/>
      <c r="E442" s="82" t="s">
        <v>734</v>
      </c>
      <c r="F442" s="46"/>
      <c r="G442" s="66">
        <f>SUM(G294:G441)</f>
        <v>323572730.25000012</v>
      </c>
      <c r="H442" s="124"/>
      <c r="I442" s="102"/>
      <c r="J442" s="120"/>
      <c r="K442" s="66">
        <f>SUM(K294:K441)</f>
        <v>234334429.37000003</v>
      </c>
      <c r="L442" s="83"/>
      <c r="M442" s="98"/>
      <c r="U442" s="17">
        <f t="shared" si="11"/>
        <v>89238300.880000085</v>
      </c>
    </row>
    <row r="443" spans="1:21" s="18" customFormat="1">
      <c r="A443" s="5"/>
      <c r="B443" s="83"/>
      <c r="C443" s="48"/>
      <c r="D443" s="16"/>
      <c r="E443" s="82"/>
      <c r="F443" s="46"/>
      <c r="G443" s="143"/>
      <c r="H443" s="124"/>
      <c r="I443" s="102"/>
      <c r="J443" s="120"/>
      <c r="K443" s="143"/>
      <c r="L443" s="83"/>
      <c r="M443" s="98"/>
      <c r="U443" s="17">
        <f t="shared" si="11"/>
        <v>0</v>
      </c>
    </row>
    <row r="444" spans="1:21">
      <c r="B444" s="95"/>
      <c r="C444" s="44"/>
      <c r="D444" s="11"/>
      <c r="E444" s="78"/>
      <c r="F444" s="44"/>
      <c r="G444" s="60"/>
      <c r="H444" s="100"/>
      <c r="I444" s="100"/>
      <c r="L444" s="60"/>
      <c r="U444" s="17">
        <f t="shared" si="11"/>
        <v>0</v>
      </c>
    </row>
    <row r="445" spans="1:21" ht="12.75">
      <c r="D445" s="15" t="s">
        <v>79</v>
      </c>
      <c r="G445" s="59"/>
      <c r="K445" s="49"/>
      <c r="U445" s="17">
        <f t="shared" si="11"/>
        <v>0</v>
      </c>
    </row>
    <row r="446" spans="1:21" ht="24">
      <c r="A446" s="5">
        <v>61</v>
      </c>
      <c r="C446" s="286">
        <v>2004</v>
      </c>
      <c r="D446" s="309"/>
      <c r="E446" s="317" t="s">
        <v>735</v>
      </c>
      <c r="F446" s="286" t="s">
        <v>65</v>
      </c>
      <c r="G446" s="318">
        <v>1000000</v>
      </c>
      <c r="H446" s="319"/>
      <c r="I446" s="319"/>
      <c r="J446" s="288"/>
      <c r="K446" s="294">
        <f>1000000-991689</f>
        <v>8311</v>
      </c>
      <c r="L446" s="312"/>
      <c r="M446" s="290"/>
      <c r="U446" s="17">
        <f t="shared" si="11"/>
        <v>991689</v>
      </c>
    </row>
    <row r="447" spans="1:21" ht="24">
      <c r="A447" s="5">
        <v>62</v>
      </c>
      <c r="C447" s="48">
        <v>2001</v>
      </c>
      <c r="E447" s="140" t="s">
        <v>736</v>
      </c>
      <c r="F447" s="48" t="s">
        <v>65</v>
      </c>
      <c r="G447" s="40">
        <v>500000</v>
      </c>
      <c r="H447" s="139"/>
      <c r="I447" s="139"/>
      <c r="K447" s="39">
        <v>0</v>
      </c>
      <c r="L447" s="125"/>
      <c r="U447" s="17">
        <f t="shared" si="11"/>
        <v>500000</v>
      </c>
    </row>
    <row r="448" spans="1:21" ht="24">
      <c r="A448" s="5">
        <v>71</v>
      </c>
      <c r="B448" s="95" t="s">
        <v>737</v>
      </c>
      <c r="C448" s="48">
        <v>2013</v>
      </c>
      <c r="E448" s="45" t="s">
        <v>738</v>
      </c>
      <c r="F448" s="50" t="s">
        <v>22</v>
      </c>
      <c r="G448" s="128">
        <v>606779.6</v>
      </c>
      <c r="H448" s="141">
        <v>41792</v>
      </c>
      <c r="I448" s="141">
        <v>41973</v>
      </c>
      <c r="J448" s="96">
        <v>1</v>
      </c>
      <c r="K448" s="97">
        <v>544360.59</v>
      </c>
      <c r="L448" s="45"/>
      <c r="M448" s="250"/>
      <c r="U448" s="17">
        <f t="shared" si="11"/>
        <v>62419.010000000009</v>
      </c>
    </row>
    <row r="449" spans="1:21" ht="36">
      <c r="A449" s="5">
        <v>182</v>
      </c>
      <c r="B449" s="95" t="s">
        <v>739</v>
      </c>
      <c r="C449" s="44">
        <v>2016</v>
      </c>
      <c r="D449" s="11"/>
      <c r="E449" s="78" t="s">
        <v>740</v>
      </c>
      <c r="F449" s="105" t="s">
        <v>741</v>
      </c>
      <c r="G449" s="60">
        <v>3000000</v>
      </c>
      <c r="H449" s="100">
        <v>42736</v>
      </c>
      <c r="I449" s="100">
        <v>42993</v>
      </c>
      <c r="J449" s="49">
        <v>1</v>
      </c>
      <c r="K449" s="39">
        <f>9587.28+2451442.11</f>
        <v>2461029.3899999997</v>
      </c>
      <c r="L449" s="60"/>
      <c r="M449" s="250"/>
      <c r="U449" s="17">
        <f t="shared" si="11"/>
        <v>538970.61000000034</v>
      </c>
    </row>
    <row r="450" spans="1:21" ht="24">
      <c r="A450" s="5">
        <v>183</v>
      </c>
      <c r="B450" s="95" t="s">
        <v>742</v>
      </c>
      <c r="C450" s="44">
        <v>2016</v>
      </c>
      <c r="D450" s="11"/>
      <c r="E450" s="78" t="s">
        <v>743</v>
      </c>
      <c r="F450" s="44" t="s">
        <v>42</v>
      </c>
      <c r="G450" s="60">
        <v>2000000</v>
      </c>
      <c r="H450" s="100">
        <v>42810</v>
      </c>
      <c r="I450" s="100">
        <v>43465</v>
      </c>
      <c r="J450" s="49">
        <v>1</v>
      </c>
      <c r="K450" s="39">
        <v>1451778.7</v>
      </c>
      <c r="L450" s="60"/>
      <c r="M450" s="250"/>
      <c r="U450" s="17">
        <f t="shared" si="11"/>
        <v>548221.30000000005</v>
      </c>
    </row>
    <row r="451" spans="1:21" ht="24">
      <c r="A451" s="5">
        <v>187</v>
      </c>
      <c r="B451" s="95" t="s">
        <v>744</v>
      </c>
      <c r="C451" s="44">
        <v>2016</v>
      </c>
      <c r="D451" s="11"/>
      <c r="E451" s="78" t="s">
        <v>745</v>
      </c>
      <c r="F451" s="44" t="s">
        <v>286</v>
      </c>
      <c r="G451" s="60">
        <v>500000</v>
      </c>
      <c r="H451" s="100">
        <v>42767</v>
      </c>
      <c r="I451" s="100">
        <v>42916</v>
      </c>
      <c r="J451" s="49">
        <v>1</v>
      </c>
      <c r="K451" s="39">
        <f>440271.36+2396.88</f>
        <v>442668.24</v>
      </c>
      <c r="L451" s="60"/>
      <c r="M451" s="250"/>
      <c r="U451" s="17">
        <f t="shared" si="11"/>
        <v>57331.760000000009</v>
      </c>
    </row>
    <row r="452" spans="1:21" ht="24">
      <c r="A452" s="5">
        <v>189</v>
      </c>
      <c r="B452" s="95" t="s">
        <v>746</v>
      </c>
      <c r="C452" s="283">
        <v>2016</v>
      </c>
      <c r="D452" s="291"/>
      <c r="E452" s="285" t="s">
        <v>747</v>
      </c>
      <c r="F452" s="283" t="s">
        <v>42</v>
      </c>
      <c r="G452" s="287">
        <v>1000000</v>
      </c>
      <c r="H452" s="311">
        <v>43236</v>
      </c>
      <c r="I452" s="311">
        <v>43465</v>
      </c>
      <c r="J452" s="288">
        <v>1</v>
      </c>
      <c r="K452" s="294">
        <v>1013905.35</v>
      </c>
      <c r="L452" s="287"/>
      <c r="M452" s="290"/>
      <c r="U452" s="17">
        <f t="shared" si="11"/>
        <v>-13905.349999999977</v>
      </c>
    </row>
    <row r="453" spans="1:21" s="41" customFormat="1" ht="45">
      <c r="A453" s="43">
        <v>259</v>
      </c>
      <c r="B453" s="95" t="s">
        <v>748</v>
      </c>
      <c r="C453" s="48">
        <v>2017</v>
      </c>
      <c r="D453" s="48"/>
      <c r="E453" s="42" t="s">
        <v>749</v>
      </c>
      <c r="F453" s="48" t="s">
        <v>52</v>
      </c>
      <c r="G453" s="46">
        <v>678571.43</v>
      </c>
      <c r="H453" s="47">
        <v>43055</v>
      </c>
      <c r="I453" s="47">
        <v>43830</v>
      </c>
      <c r="J453" s="49">
        <v>0.9</v>
      </c>
      <c r="K453" s="39">
        <v>491510.65</v>
      </c>
      <c r="M453" s="250" t="s">
        <v>826</v>
      </c>
      <c r="U453" s="17">
        <f t="shared" si="11"/>
        <v>187060.78000000003</v>
      </c>
    </row>
    <row r="454" spans="1:21" ht="24">
      <c r="A454" s="5">
        <v>307</v>
      </c>
      <c r="B454" s="95" t="s">
        <v>750</v>
      </c>
      <c r="C454" s="48">
        <v>2017</v>
      </c>
      <c r="D454" s="16"/>
      <c r="E454" s="42" t="s">
        <v>751</v>
      </c>
      <c r="F454" s="48" t="s">
        <v>47</v>
      </c>
      <c r="G454" s="46">
        <v>50000</v>
      </c>
      <c r="H454" s="47">
        <v>43009</v>
      </c>
      <c r="I454" s="47">
        <v>43039</v>
      </c>
      <c r="J454" s="49">
        <v>1</v>
      </c>
      <c r="K454" s="39">
        <v>46908.05</v>
      </c>
      <c r="M454" s="250"/>
      <c r="U454" s="17">
        <f t="shared" si="11"/>
        <v>3091.9499999999971</v>
      </c>
    </row>
    <row r="455" spans="1:21" ht="24">
      <c r="A455" s="5">
        <v>308</v>
      </c>
      <c r="B455" s="95" t="s">
        <v>752</v>
      </c>
      <c r="C455" s="48">
        <v>2017</v>
      </c>
      <c r="D455" s="16"/>
      <c r="E455" s="42" t="s">
        <v>753</v>
      </c>
      <c r="F455" s="48" t="s">
        <v>286</v>
      </c>
      <c r="G455" s="46">
        <v>100000</v>
      </c>
      <c r="H455" s="47">
        <v>43024</v>
      </c>
      <c r="I455" s="47">
        <v>43069</v>
      </c>
      <c r="J455" s="49">
        <v>1</v>
      </c>
      <c r="K455" s="39">
        <v>84467.6</v>
      </c>
      <c r="M455" s="250"/>
      <c r="U455" s="17">
        <f t="shared" si="11"/>
        <v>15532.399999999994</v>
      </c>
    </row>
    <row r="456" spans="1:21" ht="24">
      <c r="A456" s="5">
        <v>311</v>
      </c>
      <c r="B456" s="95" t="s">
        <v>754</v>
      </c>
      <c r="C456" s="48">
        <v>2017</v>
      </c>
      <c r="D456" s="16"/>
      <c r="E456" s="42" t="s">
        <v>755</v>
      </c>
      <c r="F456" s="48" t="s">
        <v>96</v>
      </c>
      <c r="G456" s="46">
        <v>400000</v>
      </c>
      <c r="H456" s="47">
        <v>42963</v>
      </c>
      <c r="I456" s="47">
        <v>43131</v>
      </c>
      <c r="J456" s="49">
        <v>1</v>
      </c>
      <c r="K456" s="39">
        <v>360752.64000000001</v>
      </c>
      <c r="P456" s="297">
        <v>360021.69</v>
      </c>
      <c r="Q456" s="297">
        <v>730.95</v>
      </c>
      <c r="R456" s="297"/>
      <c r="S456" s="297">
        <f ca="1">SUM(P456:S456)</f>
        <v>360752.64000000001</v>
      </c>
      <c r="U456" s="17">
        <f t="shared" si="11"/>
        <v>39247.359999999986</v>
      </c>
    </row>
    <row r="457" spans="1:21" s="41" customFormat="1" ht="36">
      <c r="A457" s="43">
        <v>223</v>
      </c>
      <c r="B457" s="95" t="s">
        <v>756</v>
      </c>
      <c r="C457" s="48">
        <v>2017</v>
      </c>
      <c r="D457" s="48"/>
      <c r="E457" s="42" t="s">
        <v>757</v>
      </c>
      <c r="F457" s="48" t="s">
        <v>44</v>
      </c>
      <c r="G457" s="46">
        <v>1356746.77</v>
      </c>
      <c r="H457" s="47">
        <v>43055</v>
      </c>
      <c r="I457" s="47">
        <v>44074</v>
      </c>
      <c r="J457" s="49">
        <v>0.83</v>
      </c>
      <c r="K457" s="39">
        <v>1197855.77</v>
      </c>
      <c r="M457" s="250" t="s">
        <v>782</v>
      </c>
      <c r="U457" s="17">
        <f t="shared" si="11"/>
        <v>158891</v>
      </c>
    </row>
    <row r="458" spans="1:21" ht="24">
      <c r="A458" s="5">
        <v>320</v>
      </c>
      <c r="B458" s="95" t="s">
        <v>758</v>
      </c>
      <c r="C458" s="48">
        <v>2017</v>
      </c>
      <c r="D458" s="16"/>
      <c r="E458" s="42" t="s">
        <v>759</v>
      </c>
      <c r="G458" s="46">
        <v>173060.9</v>
      </c>
      <c r="H458" s="47">
        <v>42963</v>
      </c>
      <c r="I458" s="47">
        <v>43131</v>
      </c>
      <c r="J458" s="49">
        <v>1</v>
      </c>
      <c r="K458" s="39">
        <v>170642.5</v>
      </c>
      <c r="M458" s="250"/>
      <c r="U458" s="17">
        <f t="shared" si="11"/>
        <v>2418.3999999999942</v>
      </c>
    </row>
    <row r="459" spans="1:21" ht="24">
      <c r="A459" s="5">
        <v>321</v>
      </c>
      <c r="B459" s="95" t="s">
        <v>760</v>
      </c>
      <c r="C459" s="48">
        <v>2017</v>
      </c>
      <c r="D459" s="16"/>
      <c r="E459" s="42" t="s">
        <v>761</v>
      </c>
      <c r="G459" s="46">
        <v>1000000</v>
      </c>
      <c r="H459" s="47">
        <v>43055</v>
      </c>
      <c r="I459" s="47">
        <v>43190</v>
      </c>
      <c r="J459" s="49">
        <v>1</v>
      </c>
      <c r="K459" s="39">
        <v>862393.35</v>
      </c>
      <c r="M459" s="250"/>
      <c r="P459" s="39">
        <v>678776.75</v>
      </c>
      <c r="Q459" s="297">
        <v>183616.6</v>
      </c>
      <c r="R459" s="297"/>
      <c r="S459" s="297">
        <f ca="1">SUM(P459:S459)</f>
        <v>862393.35</v>
      </c>
      <c r="U459" s="17">
        <f t="shared" si="11"/>
        <v>137606.65000000002</v>
      </c>
    </row>
    <row r="460" spans="1:21" ht="24">
      <c r="A460" s="5">
        <v>224</v>
      </c>
      <c r="B460" s="95" t="s">
        <v>762</v>
      </c>
      <c r="C460" s="48">
        <v>2017</v>
      </c>
      <c r="D460" s="16"/>
      <c r="E460" s="42" t="s">
        <v>763</v>
      </c>
      <c r="F460" s="48" t="s">
        <v>205</v>
      </c>
      <c r="G460" s="46">
        <v>1000000</v>
      </c>
      <c r="H460" s="47">
        <v>43116</v>
      </c>
      <c r="I460" s="47">
        <v>43389</v>
      </c>
      <c r="J460" s="49">
        <v>1</v>
      </c>
      <c r="K460" s="39">
        <v>898258.82</v>
      </c>
      <c r="M460" s="98" t="s">
        <v>825</v>
      </c>
      <c r="U460" s="17">
        <f t="shared" si="11"/>
        <v>101741.18000000005</v>
      </c>
    </row>
    <row r="461" spans="1:21" ht="33.75">
      <c r="A461" s="5">
        <v>222</v>
      </c>
      <c r="B461" s="95" t="s">
        <v>764</v>
      </c>
      <c r="C461" s="48">
        <v>2017</v>
      </c>
      <c r="D461" s="16"/>
      <c r="E461" s="42" t="s">
        <v>765</v>
      </c>
      <c r="F461" s="48" t="s">
        <v>205</v>
      </c>
      <c r="G461" s="46">
        <v>1500000</v>
      </c>
      <c r="H461" s="47">
        <v>42979</v>
      </c>
      <c r="I461" s="47">
        <v>43281</v>
      </c>
      <c r="J461" s="49">
        <v>1</v>
      </c>
      <c r="K461" s="39">
        <f>1328590.19+3305.89</f>
        <v>1331896.0799999998</v>
      </c>
      <c r="M461" s="98" t="s">
        <v>824</v>
      </c>
      <c r="U461" s="17">
        <f t="shared" si="11"/>
        <v>168103.92000000016</v>
      </c>
    </row>
    <row r="462" spans="1:21" s="18" customFormat="1" ht="36">
      <c r="A462" s="5">
        <v>417</v>
      </c>
      <c r="B462" s="83" t="s">
        <v>766</v>
      </c>
      <c r="C462" s="48">
        <v>2018</v>
      </c>
      <c r="D462" s="16"/>
      <c r="E462" s="42" t="s">
        <v>767</v>
      </c>
      <c r="F462" s="122" t="s">
        <v>65</v>
      </c>
      <c r="G462" s="46">
        <v>650000</v>
      </c>
      <c r="H462" s="124">
        <v>43252</v>
      </c>
      <c r="I462" s="124">
        <v>43373</v>
      </c>
      <c r="J462" s="120">
        <v>1</v>
      </c>
      <c r="K462" s="121">
        <f>544106.01+2500</f>
        <v>546606.01</v>
      </c>
      <c r="L462" s="83"/>
      <c r="M462" s="153" t="s">
        <v>823</v>
      </c>
      <c r="U462" s="17">
        <f t="shared" si="11"/>
        <v>103393.98999999999</v>
      </c>
    </row>
    <row r="463" spans="1:21" s="18" customFormat="1" ht="24">
      <c r="A463" s="5">
        <v>419</v>
      </c>
      <c r="B463" s="83" t="s">
        <v>768</v>
      </c>
      <c r="C463" s="48">
        <v>2018</v>
      </c>
      <c r="D463" s="16"/>
      <c r="E463" s="42" t="s">
        <v>769</v>
      </c>
      <c r="F463" s="122" t="s">
        <v>286</v>
      </c>
      <c r="G463" s="46">
        <v>1078571.43</v>
      </c>
      <c r="H463" s="124">
        <v>43324</v>
      </c>
      <c r="I463" s="124">
        <v>43921</v>
      </c>
      <c r="J463" s="120">
        <v>1</v>
      </c>
      <c r="K463" s="121">
        <v>823890.36</v>
      </c>
      <c r="L463" s="83"/>
      <c r="M463" s="153" t="s">
        <v>822</v>
      </c>
      <c r="U463" s="17">
        <f t="shared" si="11"/>
        <v>254681.06999999995</v>
      </c>
    </row>
    <row r="464" spans="1:21" s="18" customFormat="1">
      <c r="A464" s="5">
        <v>463</v>
      </c>
      <c r="B464" s="83"/>
      <c r="C464" s="48">
        <v>2018</v>
      </c>
      <c r="D464" s="16"/>
      <c r="E464" s="42" t="s">
        <v>85</v>
      </c>
      <c r="F464" s="46" t="s">
        <v>22</v>
      </c>
      <c r="G464" s="46">
        <v>1500000</v>
      </c>
      <c r="H464" s="102"/>
      <c r="I464" s="102"/>
      <c r="J464" s="120"/>
      <c r="K464" s="121">
        <v>0</v>
      </c>
      <c r="L464" s="83"/>
      <c r="M464" s="153"/>
      <c r="U464" s="17">
        <f t="shared" ref="U464" si="12">G464-K464</f>
        <v>1500000</v>
      </c>
    </row>
    <row r="465" spans="1:13" s="18" customFormat="1" ht="24">
      <c r="A465" s="5"/>
      <c r="B465" s="83"/>
      <c r="C465" s="48"/>
      <c r="D465" s="16"/>
      <c r="E465" s="82" t="s">
        <v>770</v>
      </c>
      <c r="F465" s="46"/>
      <c r="G465" s="66">
        <f>SUM(G446:G464)</f>
        <v>18093730.129999999</v>
      </c>
      <c r="H465" s="102"/>
      <c r="I465" s="102"/>
      <c r="J465" s="120"/>
      <c r="K465" s="66">
        <f>SUM(K446:K464)</f>
        <v>12737235.099999998</v>
      </c>
      <c r="L465" s="83"/>
      <c r="M465" s="153"/>
    </row>
    <row r="466" spans="1:13">
      <c r="E466" s="77"/>
      <c r="G466" s="59"/>
      <c r="K466" s="49"/>
    </row>
    <row r="467" spans="1:13" s="14" customFormat="1" ht="12.75">
      <c r="B467" s="85"/>
      <c r="C467" s="142" t="s">
        <v>771</v>
      </c>
      <c r="D467" s="21"/>
      <c r="E467" s="45"/>
      <c r="F467" s="54"/>
      <c r="G467" s="67">
        <f>+G465+G442+G290</f>
        <v>486956064.02000028</v>
      </c>
      <c r="H467" s="159"/>
      <c r="I467" s="159"/>
      <c r="J467" s="155"/>
      <c r="K467" s="67">
        <f>+K465+K442+K290</f>
        <v>327869050.21999997</v>
      </c>
      <c r="L467" s="84"/>
      <c r="M467" s="152"/>
    </row>
    <row r="468" spans="1:13" s="14" customFormat="1" ht="13.5" thickBot="1">
      <c r="B468" s="85"/>
      <c r="C468" s="142" t="s">
        <v>772</v>
      </c>
      <c r="D468" s="21"/>
      <c r="E468" s="45"/>
      <c r="F468" s="55"/>
      <c r="G468" s="68">
        <f>+G467+G65</f>
        <v>709782492.37000036</v>
      </c>
      <c r="H468" s="55"/>
      <c r="I468" s="55"/>
      <c r="J468" s="160"/>
      <c r="K468" s="68">
        <f>+K467+K65</f>
        <v>411754287.80999994</v>
      </c>
      <c r="L468" s="85"/>
      <c r="M468" s="152"/>
    </row>
    <row r="469" spans="1:13" ht="12.75" thickTop="1">
      <c r="K469" s="49"/>
    </row>
    <row r="470" spans="1:13">
      <c r="G470" s="69"/>
    </row>
    <row r="471" spans="1:13">
      <c r="G471" s="69"/>
    </row>
    <row r="472" spans="1:13">
      <c r="G472" s="69"/>
      <c r="K472" s="49"/>
    </row>
    <row r="473" spans="1:13">
      <c r="G473" s="69"/>
      <c r="K473" s="49"/>
    </row>
    <row r="474" spans="1:13">
      <c r="K474" s="49"/>
    </row>
    <row r="475" spans="1:13">
      <c r="K475" s="49"/>
    </row>
    <row r="476" spans="1:13" s="2" customFormat="1">
      <c r="A476" s="5"/>
      <c r="B476" s="70"/>
      <c r="C476" s="93"/>
      <c r="D476" s="10"/>
      <c r="E476" s="86" t="s">
        <v>773</v>
      </c>
      <c r="F476" s="56"/>
      <c r="G476" s="70"/>
      <c r="H476" s="76"/>
      <c r="I476" s="161"/>
      <c r="J476" s="162"/>
      <c r="K476" s="76" t="s">
        <v>774</v>
      </c>
      <c r="L476" s="70"/>
      <c r="M476" s="253"/>
    </row>
    <row r="477" spans="1:13">
      <c r="E477" s="50" t="s">
        <v>775</v>
      </c>
      <c r="F477" s="50"/>
      <c r="K477" s="48" t="s">
        <v>776</v>
      </c>
    </row>
    <row r="478" spans="1:13">
      <c r="K478" s="49"/>
    </row>
    <row r="479" spans="1:13">
      <c r="K479" s="49"/>
    </row>
    <row r="480" spans="1:13">
      <c r="G480" s="40"/>
    </row>
  </sheetData>
  <mergeCells count="14">
    <mergeCell ref="M6:M7"/>
    <mergeCell ref="C9:M9"/>
    <mergeCell ref="C71:M71"/>
    <mergeCell ref="M175:M176"/>
    <mergeCell ref="C1:M1"/>
    <mergeCell ref="C2:M2"/>
    <mergeCell ref="C3:M3"/>
    <mergeCell ref="C4:M4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8"/>
  <sheetViews>
    <sheetView tabSelected="1" topLeftCell="C427" workbookViewId="0">
      <selection activeCell="N431" sqref="N431"/>
    </sheetView>
  </sheetViews>
  <sheetFormatPr defaultRowHeight="18.75" customHeight="1"/>
  <cols>
    <col min="1" max="1" width="3.5703125" style="5" hidden="1" customWidth="1"/>
    <col min="2" max="2" width="17.5703125" style="41" hidden="1" customWidth="1"/>
    <col min="3" max="3" width="4.7109375" style="48" customWidth="1"/>
    <col min="4" max="4" width="2" style="6" customWidth="1"/>
    <col min="5" max="5" width="50.140625" style="45" customWidth="1"/>
    <col min="6" max="6" width="12.7109375" style="110" customWidth="1"/>
    <col min="7" max="7" width="12.85546875" style="41" customWidth="1"/>
    <col min="8" max="9" width="9" style="48" customWidth="1"/>
    <col min="10" max="10" width="8.7109375" style="49" customWidth="1"/>
    <col min="11" max="11" width="12.7109375" style="39" customWidth="1"/>
    <col min="12" max="12" width="5.42578125" style="41" customWidth="1"/>
    <col min="13" max="13" width="35.85546875" style="320" customWidth="1"/>
    <col min="14" max="14" width="4.85546875" style="3" customWidth="1"/>
    <col min="15" max="15" width="5.7109375" style="3" hidden="1" customWidth="1"/>
    <col min="16" max="16" width="11.7109375" style="440" bestFit="1" customWidth="1"/>
    <col min="17" max="16384" width="9.140625" style="3"/>
  </cols>
  <sheetData>
    <row r="1" spans="1:16" s="2" customFormat="1" ht="15">
      <c r="A1" s="1"/>
      <c r="B1" s="70"/>
      <c r="C1" s="477" t="s">
        <v>0</v>
      </c>
      <c r="D1" s="477"/>
      <c r="E1" s="478"/>
      <c r="F1" s="477"/>
      <c r="G1" s="477"/>
      <c r="H1" s="477"/>
      <c r="I1" s="477"/>
      <c r="J1" s="477"/>
      <c r="K1" s="477"/>
      <c r="L1" s="477"/>
      <c r="M1" s="478"/>
      <c r="P1" s="439"/>
    </row>
    <row r="2" spans="1:16" s="2" customFormat="1" ht="15">
      <c r="A2" s="1"/>
      <c r="B2" s="70"/>
      <c r="C2" s="477" t="s">
        <v>1</v>
      </c>
      <c r="D2" s="477"/>
      <c r="E2" s="478"/>
      <c r="F2" s="477"/>
      <c r="G2" s="477"/>
      <c r="H2" s="477"/>
      <c r="I2" s="477"/>
      <c r="J2" s="477"/>
      <c r="K2" s="477"/>
      <c r="L2" s="477"/>
      <c r="M2" s="478"/>
      <c r="P2" s="439"/>
    </row>
    <row r="3" spans="1:16" s="2" customFormat="1" ht="15">
      <c r="A3" s="1"/>
      <c r="B3" s="70"/>
      <c r="C3" s="477" t="s">
        <v>880</v>
      </c>
      <c r="D3" s="477"/>
      <c r="E3" s="478"/>
      <c r="F3" s="477"/>
      <c r="G3" s="477"/>
      <c r="H3" s="477"/>
      <c r="I3" s="477"/>
      <c r="J3" s="477"/>
      <c r="K3" s="477"/>
      <c r="L3" s="477"/>
      <c r="M3" s="478"/>
      <c r="P3" s="439"/>
    </row>
    <row r="4" spans="1:16" s="2" customFormat="1" ht="15">
      <c r="A4" s="1"/>
      <c r="B4" s="70"/>
      <c r="C4" s="477" t="s">
        <v>2</v>
      </c>
      <c r="D4" s="477"/>
      <c r="E4" s="478"/>
      <c r="F4" s="477"/>
      <c r="G4" s="477"/>
      <c r="H4" s="477"/>
      <c r="I4" s="477"/>
      <c r="J4" s="477"/>
      <c r="K4" s="477"/>
      <c r="L4" s="477"/>
      <c r="M4" s="478"/>
      <c r="P4" s="439"/>
    </row>
    <row r="5" spans="1:16" s="2" customFormat="1" ht="12.75">
      <c r="A5" s="1"/>
      <c r="B5" s="70"/>
      <c r="C5" s="51"/>
      <c r="D5" s="4"/>
      <c r="E5" s="56"/>
      <c r="F5" s="142"/>
      <c r="G5" s="51"/>
      <c r="H5" s="51"/>
      <c r="I5" s="51"/>
      <c r="J5" s="155"/>
      <c r="K5" s="71"/>
      <c r="L5" s="51"/>
      <c r="M5" s="450"/>
      <c r="P5" s="439"/>
    </row>
    <row r="6" spans="1:16" ht="12">
      <c r="C6" s="476" t="s">
        <v>11</v>
      </c>
      <c r="D6" s="470" t="s">
        <v>778</v>
      </c>
      <c r="E6" s="470"/>
      <c r="F6" s="470" t="s">
        <v>3</v>
      </c>
      <c r="G6" s="470" t="s">
        <v>4</v>
      </c>
      <c r="H6" s="470" t="s">
        <v>5</v>
      </c>
      <c r="I6" s="470" t="s">
        <v>6</v>
      </c>
      <c r="J6" s="470" t="s">
        <v>7</v>
      </c>
      <c r="K6" s="472"/>
      <c r="L6" s="470" t="s">
        <v>8</v>
      </c>
      <c r="M6" s="470" t="s">
        <v>9</v>
      </c>
    </row>
    <row r="7" spans="1:16" s="58" customFormat="1" ht="36.75" thickBot="1">
      <c r="A7" s="57">
        <v>1</v>
      </c>
      <c r="B7" s="89" t="s">
        <v>10</v>
      </c>
      <c r="C7" s="476"/>
      <c r="D7" s="470"/>
      <c r="E7" s="470"/>
      <c r="F7" s="470"/>
      <c r="G7" s="470"/>
      <c r="H7" s="470"/>
      <c r="I7" s="470"/>
      <c r="J7" s="329" t="s">
        <v>12</v>
      </c>
      <c r="K7" s="449" t="s">
        <v>13</v>
      </c>
      <c r="L7" s="470"/>
      <c r="M7" s="470"/>
      <c r="P7" s="441"/>
    </row>
    <row r="8" spans="1:16" ht="13.5" thickTop="1">
      <c r="B8" s="87"/>
      <c r="C8" s="51"/>
      <c r="D8" s="446"/>
      <c r="E8" s="56"/>
      <c r="F8" s="325"/>
      <c r="G8" s="447"/>
      <c r="H8" s="447"/>
      <c r="I8" s="447"/>
      <c r="J8" s="157"/>
      <c r="K8" s="73"/>
      <c r="L8" s="447"/>
      <c r="M8" s="450"/>
    </row>
    <row r="9" spans="1:16" ht="15">
      <c r="A9" s="5">
        <v>3</v>
      </c>
      <c r="C9" s="473" t="s">
        <v>14</v>
      </c>
      <c r="D9" s="473"/>
      <c r="E9" s="473"/>
      <c r="F9" s="473"/>
      <c r="G9" s="473"/>
      <c r="H9" s="473"/>
      <c r="I9" s="473"/>
      <c r="J9" s="473"/>
      <c r="K9" s="473"/>
      <c r="L9" s="473"/>
      <c r="M9" s="473"/>
    </row>
    <row r="10" spans="1:16" ht="15.75">
      <c r="C10" s="445"/>
      <c r="D10" s="445"/>
      <c r="E10" s="445"/>
      <c r="F10" s="324"/>
      <c r="G10" s="445"/>
      <c r="H10" s="445"/>
      <c r="I10" s="445"/>
      <c r="J10" s="445"/>
      <c r="K10" s="445"/>
      <c r="L10" s="445"/>
      <c r="M10" s="324"/>
    </row>
    <row r="11" spans="1:16" ht="12.75">
      <c r="C11" s="322"/>
      <c r="D11" s="469" t="s">
        <v>15</v>
      </c>
      <c r="E11" s="469"/>
      <c r="F11" s="321"/>
      <c r="G11" s="326"/>
      <c r="H11" s="321"/>
      <c r="I11" s="321"/>
      <c r="J11" s="323"/>
      <c r="K11" s="327"/>
      <c r="L11" s="321"/>
      <c r="M11" s="321"/>
    </row>
    <row r="12" spans="1:16" ht="22.5">
      <c r="C12" s="98">
        <v>2020</v>
      </c>
      <c r="D12" s="330"/>
      <c r="E12" s="330" t="s">
        <v>888</v>
      </c>
      <c r="F12" s="330" t="s">
        <v>279</v>
      </c>
      <c r="G12" s="331">
        <v>1678571.43</v>
      </c>
      <c r="H12" s="332"/>
      <c r="I12" s="333"/>
      <c r="J12" s="334"/>
      <c r="K12" s="335"/>
      <c r="L12" s="336"/>
      <c r="M12" s="336" t="s">
        <v>967</v>
      </c>
      <c r="N12" s="328"/>
      <c r="P12" s="442"/>
    </row>
    <row r="13" spans="1:16" ht="12" customHeight="1">
      <c r="C13" s="98">
        <v>2020</v>
      </c>
      <c r="D13" s="330"/>
      <c r="E13" s="330" t="s">
        <v>889</v>
      </c>
      <c r="F13" s="330" t="s">
        <v>264</v>
      </c>
      <c r="G13" s="331">
        <v>500000</v>
      </c>
      <c r="H13" s="332"/>
      <c r="I13" s="333"/>
      <c r="J13" s="334"/>
      <c r="K13" s="335"/>
      <c r="L13" s="336"/>
      <c r="M13" s="444" t="s">
        <v>994</v>
      </c>
      <c r="N13" s="328"/>
      <c r="P13" s="442"/>
    </row>
    <row r="14" spans="1:16" ht="22.5">
      <c r="A14" s="5">
        <v>7</v>
      </c>
      <c r="C14" s="98">
        <v>2020</v>
      </c>
      <c r="D14" s="330"/>
      <c r="E14" s="330" t="s">
        <v>890</v>
      </c>
      <c r="F14" s="330" t="s">
        <v>17</v>
      </c>
      <c r="G14" s="331">
        <v>500000</v>
      </c>
      <c r="H14" s="332"/>
      <c r="I14" s="333"/>
      <c r="J14" s="334"/>
      <c r="K14" s="335"/>
      <c r="L14" s="336"/>
      <c r="M14" s="444" t="s">
        <v>994</v>
      </c>
      <c r="N14" s="328"/>
      <c r="P14" s="442"/>
    </row>
    <row r="15" spans="1:16" ht="12" customHeight="1">
      <c r="A15" s="5">
        <v>23</v>
      </c>
      <c r="B15" s="41">
        <v>0</v>
      </c>
      <c r="C15" s="98">
        <v>2020</v>
      </c>
      <c r="D15" s="330"/>
      <c r="E15" s="330" t="s">
        <v>891</v>
      </c>
      <c r="F15" s="330" t="s">
        <v>122</v>
      </c>
      <c r="G15" s="331">
        <v>500000</v>
      </c>
      <c r="H15" s="332"/>
      <c r="I15" s="333"/>
      <c r="J15" s="334"/>
      <c r="K15" s="335"/>
      <c r="L15" s="336"/>
      <c r="M15" s="444" t="s">
        <v>994</v>
      </c>
      <c r="N15" s="328"/>
      <c r="P15" s="442"/>
    </row>
    <row r="16" spans="1:16" ht="12" customHeight="1">
      <c r="A16" s="5">
        <v>28</v>
      </c>
      <c r="B16" s="41" t="s">
        <v>20</v>
      </c>
      <c r="C16" s="98">
        <v>2020</v>
      </c>
      <c r="D16" s="330"/>
      <c r="E16" s="336" t="s">
        <v>892</v>
      </c>
      <c r="F16" s="330" t="s">
        <v>228</v>
      </c>
      <c r="G16" s="331">
        <v>858571.43</v>
      </c>
      <c r="H16" s="332"/>
      <c r="I16" s="333"/>
      <c r="J16" s="334"/>
      <c r="K16" s="335"/>
      <c r="L16" s="336"/>
      <c r="M16" s="444" t="s">
        <v>994</v>
      </c>
      <c r="N16" s="328"/>
      <c r="P16" s="442"/>
    </row>
    <row r="17" spans="1:16" ht="12" customHeight="1">
      <c r="A17" s="5">
        <v>25</v>
      </c>
      <c r="B17" s="41">
        <v>0</v>
      </c>
      <c r="C17" s="98">
        <v>2020</v>
      </c>
      <c r="D17" s="330"/>
      <c r="E17" s="330" t="s">
        <v>893</v>
      </c>
      <c r="F17" s="330" t="s">
        <v>22</v>
      </c>
      <c r="G17" s="331">
        <v>1000000</v>
      </c>
      <c r="H17" s="337"/>
      <c r="I17" s="333"/>
      <c r="J17" s="334"/>
      <c r="K17" s="335"/>
      <c r="L17" s="336"/>
      <c r="M17" s="336" t="s">
        <v>968</v>
      </c>
      <c r="N17" s="328"/>
      <c r="P17" s="442"/>
    </row>
    <row r="18" spans="1:16" ht="12" customHeight="1">
      <c r="A18" s="5">
        <v>33</v>
      </c>
      <c r="B18" s="41" t="s">
        <v>25</v>
      </c>
      <c r="C18" s="98">
        <v>2020</v>
      </c>
      <c r="D18" s="330"/>
      <c r="E18" s="330" t="s">
        <v>894</v>
      </c>
      <c r="F18" s="330" t="s">
        <v>439</v>
      </c>
      <c r="G18" s="331">
        <v>1678571.43</v>
      </c>
      <c r="H18" s="332"/>
      <c r="I18" s="333"/>
      <c r="J18" s="334"/>
      <c r="K18" s="335"/>
      <c r="L18" s="336"/>
      <c r="M18" s="336" t="s">
        <v>967</v>
      </c>
      <c r="N18" s="328"/>
      <c r="P18" s="442"/>
    </row>
    <row r="19" spans="1:16" ht="12" customHeight="1">
      <c r="A19" s="5">
        <v>34</v>
      </c>
      <c r="B19" s="41" t="s">
        <v>28</v>
      </c>
      <c r="C19" s="98">
        <v>2020</v>
      </c>
      <c r="D19" s="330"/>
      <c r="E19" s="330" t="s">
        <v>895</v>
      </c>
      <c r="F19" s="330" t="s">
        <v>39</v>
      </c>
      <c r="G19" s="331">
        <v>700000</v>
      </c>
      <c r="H19" s="332"/>
      <c r="I19" s="333"/>
      <c r="J19" s="334"/>
      <c r="K19" s="335"/>
      <c r="L19" s="336"/>
      <c r="M19" s="444" t="s">
        <v>994</v>
      </c>
      <c r="N19" s="328"/>
      <c r="P19" s="442"/>
    </row>
    <row r="20" spans="1:16" ht="12" customHeight="1">
      <c r="A20" s="5">
        <v>35</v>
      </c>
      <c r="B20" s="41" t="s">
        <v>30</v>
      </c>
      <c r="C20" s="98">
        <v>2020</v>
      </c>
      <c r="D20" s="330"/>
      <c r="E20" s="330" t="s">
        <v>896</v>
      </c>
      <c r="F20" s="330" t="s">
        <v>22</v>
      </c>
      <c r="G20" s="331">
        <v>2478571.4300000002</v>
      </c>
      <c r="H20" s="332"/>
      <c r="I20" s="333"/>
      <c r="J20" s="334"/>
      <c r="K20" s="335"/>
      <c r="L20" s="336"/>
      <c r="M20" s="336" t="s">
        <v>968</v>
      </c>
      <c r="N20" s="328"/>
      <c r="P20" s="442"/>
    </row>
    <row r="21" spans="1:16" ht="12" customHeight="1">
      <c r="A21" s="5">
        <v>38</v>
      </c>
      <c r="B21" s="41" t="s">
        <v>32</v>
      </c>
      <c r="C21" s="98">
        <v>2020</v>
      </c>
      <c r="D21" s="330"/>
      <c r="E21" s="330" t="s">
        <v>897</v>
      </c>
      <c r="F21" s="330" t="s">
        <v>44</v>
      </c>
      <c r="G21" s="331">
        <v>1678571.43</v>
      </c>
      <c r="H21" s="332"/>
      <c r="I21" s="333"/>
      <c r="J21" s="334"/>
      <c r="K21" s="335"/>
      <c r="L21" s="336"/>
      <c r="M21" s="336" t="s">
        <v>967</v>
      </c>
      <c r="N21" s="328"/>
      <c r="P21" s="442"/>
    </row>
    <row r="22" spans="1:16" ht="12" customHeight="1">
      <c r="A22" s="5">
        <v>40</v>
      </c>
      <c r="B22" s="41" t="s">
        <v>35</v>
      </c>
      <c r="C22" s="98">
        <v>2020</v>
      </c>
      <c r="D22" s="330"/>
      <c r="E22" s="330" t="s">
        <v>898</v>
      </c>
      <c r="F22" s="330" t="s">
        <v>107</v>
      </c>
      <c r="G22" s="331">
        <v>700000</v>
      </c>
      <c r="H22" s="332"/>
      <c r="I22" s="333"/>
      <c r="J22" s="334"/>
      <c r="K22" s="335"/>
      <c r="L22" s="336"/>
      <c r="M22" s="444" t="s">
        <v>994</v>
      </c>
      <c r="N22" s="328"/>
      <c r="P22" s="442"/>
    </row>
    <row r="23" spans="1:16" s="41" customFormat="1" ht="12" customHeight="1">
      <c r="A23" s="43">
        <v>32</v>
      </c>
      <c r="B23" s="41" t="s">
        <v>37</v>
      </c>
      <c r="C23" s="98">
        <v>2020</v>
      </c>
      <c r="D23" s="330"/>
      <c r="E23" s="330" t="s">
        <v>899</v>
      </c>
      <c r="F23" s="330" t="s">
        <v>107</v>
      </c>
      <c r="G23" s="331">
        <v>500000</v>
      </c>
      <c r="H23" s="332"/>
      <c r="I23" s="333"/>
      <c r="J23" s="334"/>
      <c r="K23" s="335"/>
      <c r="L23" s="336"/>
      <c r="M23" s="444" t="s">
        <v>994</v>
      </c>
      <c r="N23" s="328"/>
      <c r="P23" s="442"/>
    </row>
    <row r="24" spans="1:16" ht="12" customHeight="1">
      <c r="A24" s="5">
        <v>36</v>
      </c>
      <c r="B24" s="41" t="s">
        <v>40</v>
      </c>
      <c r="C24" s="98">
        <v>2020</v>
      </c>
      <c r="D24" s="330"/>
      <c r="E24" s="330" t="s">
        <v>900</v>
      </c>
      <c r="F24" s="330" t="s">
        <v>96</v>
      </c>
      <c r="G24" s="331">
        <v>1678571.43</v>
      </c>
      <c r="H24" s="332"/>
      <c r="I24" s="333"/>
      <c r="J24" s="334"/>
      <c r="K24" s="335"/>
      <c r="L24" s="336"/>
      <c r="M24" s="336" t="s">
        <v>968</v>
      </c>
      <c r="N24" s="328"/>
      <c r="P24" s="442"/>
    </row>
    <row r="25" spans="1:16" ht="12" customHeight="1">
      <c r="A25" s="5">
        <v>37</v>
      </c>
      <c r="B25" s="41" t="s">
        <v>43</v>
      </c>
      <c r="C25" s="98">
        <v>2020</v>
      </c>
      <c r="D25" s="330"/>
      <c r="E25" s="330" t="s">
        <v>901</v>
      </c>
      <c r="F25" s="330" t="s">
        <v>47</v>
      </c>
      <c r="G25" s="331">
        <v>3878571.43</v>
      </c>
      <c r="H25" s="332"/>
      <c r="I25" s="333"/>
      <c r="J25" s="334"/>
      <c r="K25" s="335"/>
      <c r="L25" s="336"/>
      <c r="M25" s="444" t="s">
        <v>994</v>
      </c>
      <c r="N25" s="328"/>
      <c r="P25" s="442"/>
    </row>
    <row r="26" spans="1:16" ht="12" customHeight="1">
      <c r="A26" s="5">
        <v>39</v>
      </c>
      <c r="B26" s="41" t="s">
        <v>791</v>
      </c>
      <c r="C26" s="98">
        <v>2020</v>
      </c>
      <c r="D26" s="330"/>
      <c r="E26" s="330" t="s">
        <v>902</v>
      </c>
      <c r="F26" s="330" t="s">
        <v>286</v>
      </c>
      <c r="G26" s="331">
        <v>2080000</v>
      </c>
      <c r="H26" s="332"/>
      <c r="I26" s="333"/>
      <c r="J26" s="334"/>
      <c r="K26" s="335"/>
      <c r="L26" s="336"/>
      <c r="M26" s="444" t="s">
        <v>994</v>
      </c>
      <c r="N26" s="328"/>
      <c r="P26" s="442"/>
    </row>
    <row r="27" spans="1:16" ht="12">
      <c r="C27" s="98"/>
      <c r="D27" s="330"/>
      <c r="E27" s="338" t="s">
        <v>48</v>
      </c>
      <c r="F27" s="330"/>
      <c r="G27" s="339">
        <f>SUM(G12:G26)</f>
        <v>20410000.009999998</v>
      </c>
      <c r="H27" s="330"/>
      <c r="I27" s="330"/>
      <c r="J27" s="340"/>
      <c r="K27" s="339">
        <f>SUM(K12:K26)</f>
        <v>0</v>
      </c>
      <c r="L27" s="330"/>
      <c r="M27" s="330"/>
      <c r="P27" s="442"/>
    </row>
    <row r="28" spans="1:16" ht="12">
      <c r="C28" s="98"/>
      <c r="D28" s="330"/>
      <c r="E28" s="338"/>
      <c r="F28" s="330"/>
      <c r="G28" s="341"/>
      <c r="H28" s="330"/>
      <c r="I28" s="330"/>
      <c r="J28" s="340"/>
      <c r="K28" s="342"/>
      <c r="L28" s="330"/>
      <c r="M28" s="330"/>
      <c r="P28" s="442"/>
    </row>
    <row r="29" spans="1:16" ht="12">
      <c r="C29" s="98"/>
      <c r="D29" s="474" t="s">
        <v>49</v>
      </c>
      <c r="E29" s="474"/>
      <c r="F29" s="330"/>
      <c r="G29" s="341"/>
      <c r="H29" s="330"/>
      <c r="I29" s="330"/>
      <c r="J29" s="340"/>
      <c r="K29" s="342"/>
      <c r="L29" s="330"/>
      <c r="M29" s="330"/>
      <c r="P29" s="442"/>
    </row>
    <row r="30" spans="1:16" ht="12">
      <c r="C30" s="98">
        <v>2020</v>
      </c>
      <c r="D30" s="330"/>
      <c r="E30" s="277" t="s">
        <v>930</v>
      </c>
      <c r="F30" s="330" t="s">
        <v>22</v>
      </c>
      <c r="G30" s="332">
        <v>66500000</v>
      </c>
      <c r="H30" s="332"/>
      <c r="I30" s="333"/>
      <c r="J30" s="334"/>
      <c r="K30" s="335">
        <v>43714550.5</v>
      </c>
      <c r="L30" s="336"/>
      <c r="M30" s="336" t="s">
        <v>979</v>
      </c>
      <c r="P30" s="442"/>
    </row>
    <row r="31" spans="1:16" ht="12">
      <c r="C31" s="98">
        <v>2020</v>
      </c>
      <c r="D31" s="330"/>
      <c r="E31" s="277" t="s">
        <v>929</v>
      </c>
      <c r="F31" s="330" t="s">
        <v>208</v>
      </c>
      <c r="G31" s="331">
        <v>1000000</v>
      </c>
      <c r="H31" s="331"/>
      <c r="I31" s="333"/>
      <c r="J31" s="334"/>
      <c r="K31" s="335"/>
      <c r="L31" s="336"/>
      <c r="M31" s="336"/>
      <c r="P31" s="442"/>
    </row>
    <row r="32" spans="1:16" ht="12">
      <c r="C32" s="98">
        <v>2020</v>
      </c>
      <c r="D32" s="330"/>
      <c r="E32" s="277" t="s">
        <v>928</v>
      </c>
      <c r="F32" s="330" t="s">
        <v>122</v>
      </c>
      <c r="G32" s="331">
        <v>1678571.43</v>
      </c>
      <c r="H32" s="331"/>
      <c r="I32" s="333"/>
      <c r="J32" s="334"/>
      <c r="K32" s="335"/>
      <c r="L32" s="336"/>
      <c r="M32" s="336" t="s">
        <v>967</v>
      </c>
      <c r="P32" s="442"/>
    </row>
    <row r="33" spans="3:16" ht="12">
      <c r="C33" s="98">
        <v>2020</v>
      </c>
      <c r="D33" s="330"/>
      <c r="E33" s="277" t="s">
        <v>927</v>
      </c>
      <c r="F33" s="330" t="s">
        <v>22</v>
      </c>
      <c r="G33" s="331">
        <v>1574365.84</v>
      </c>
      <c r="H33" s="331"/>
      <c r="I33" s="333"/>
      <c r="J33" s="334"/>
      <c r="K33" s="335"/>
      <c r="L33" s="336"/>
      <c r="M33" s="336"/>
      <c r="P33" s="442"/>
    </row>
    <row r="34" spans="3:16" ht="12">
      <c r="C34" s="98">
        <v>2020</v>
      </c>
      <c r="D34" s="330"/>
      <c r="E34" s="277" t="s">
        <v>926</v>
      </c>
      <c r="F34" s="330" t="s">
        <v>22</v>
      </c>
      <c r="G34" s="331">
        <v>6000000</v>
      </c>
      <c r="H34" s="455">
        <v>43845</v>
      </c>
      <c r="I34" s="333"/>
      <c r="J34" s="343">
        <v>0.85</v>
      </c>
      <c r="K34" s="335">
        <v>0</v>
      </c>
      <c r="L34" s="336"/>
      <c r="M34" s="336" t="s">
        <v>981</v>
      </c>
      <c r="P34" s="442"/>
    </row>
    <row r="35" spans="3:16" ht="12">
      <c r="C35" s="98">
        <v>2020</v>
      </c>
      <c r="D35" s="330"/>
      <c r="E35" s="277" t="s">
        <v>925</v>
      </c>
      <c r="F35" s="330" t="s">
        <v>22</v>
      </c>
      <c r="G35" s="331">
        <v>7500000</v>
      </c>
      <c r="H35" s="331"/>
      <c r="I35" s="333"/>
      <c r="J35" s="334"/>
      <c r="K35" s="335"/>
      <c r="L35" s="336"/>
      <c r="M35" s="336" t="s">
        <v>968</v>
      </c>
      <c r="P35" s="442"/>
    </row>
    <row r="36" spans="3:16" ht="12">
      <c r="C36" s="98">
        <v>2020</v>
      </c>
      <c r="D36" s="330"/>
      <c r="E36" s="277" t="s">
        <v>924</v>
      </c>
      <c r="F36" s="330" t="s">
        <v>267</v>
      </c>
      <c r="G36" s="331">
        <v>1078571.43</v>
      </c>
      <c r="H36" s="332"/>
      <c r="I36" s="333"/>
      <c r="J36" s="334"/>
      <c r="K36" s="335"/>
      <c r="L36" s="336"/>
      <c r="M36" s="336" t="s">
        <v>967</v>
      </c>
      <c r="P36" s="442"/>
    </row>
    <row r="37" spans="3:16" ht="12">
      <c r="C37" s="98">
        <v>2020</v>
      </c>
      <c r="D37" s="330"/>
      <c r="E37" s="277" t="s">
        <v>923</v>
      </c>
      <c r="F37" s="330" t="s">
        <v>279</v>
      </c>
      <c r="G37" s="331">
        <v>500000</v>
      </c>
      <c r="H37" s="332"/>
      <c r="I37" s="333"/>
      <c r="J37" s="334"/>
      <c r="K37" s="335"/>
      <c r="L37" s="336"/>
      <c r="M37" s="336" t="s">
        <v>968</v>
      </c>
      <c r="P37" s="442"/>
    </row>
    <row r="38" spans="3:16" ht="12">
      <c r="C38" s="98">
        <v>2020</v>
      </c>
      <c r="D38" s="330"/>
      <c r="E38" s="277" t="s">
        <v>922</v>
      </c>
      <c r="F38" s="330" t="s">
        <v>208</v>
      </c>
      <c r="G38" s="331">
        <v>1000000</v>
      </c>
      <c r="H38" s="332"/>
      <c r="I38" s="333"/>
      <c r="J38" s="334"/>
      <c r="K38" s="335"/>
      <c r="L38" s="336"/>
      <c r="M38" s="444" t="s">
        <v>994</v>
      </c>
      <c r="P38" s="442"/>
    </row>
    <row r="39" spans="3:16" ht="12">
      <c r="C39" s="98">
        <v>2020</v>
      </c>
      <c r="D39" s="330"/>
      <c r="E39" s="277" t="s">
        <v>921</v>
      </c>
      <c r="F39" s="330" t="s">
        <v>42</v>
      </c>
      <c r="G39" s="331">
        <v>500000</v>
      </c>
      <c r="H39" s="332"/>
      <c r="I39" s="333"/>
      <c r="J39" s="334"/>
      <c r="K39" s="335"/>
      <c r="L39" s="336"/>
      <c r="M39" s="444" t="s">
        <v>994</v>
      </c>
      <c r="P39" s="442"/>
    </row>
    <row r="40" spans="3:16" ht="12">
      <c r="C40" s="98">
        <v>2020</v>
      </c>
      <c r="D40" s="330"/>
      <c r="E40" s="277" t="s">
        <v>920</v>
      </c>
      <c r="F40" s="330" t="s">
        <v>82</v>
      </c>
      <c r="G40" s="331">
        <v>500000</v>
      </c>
      <c r="H40" s="332"/>
      <c r="I40" s="333"/>
      <c r="J40" s="334"/>
      <c r="K40" s="335"/>
      <c r="L40" s="336"/>
      <c r="M40" s="444" t="s">
        <v>994</v>
      </c>
      <c r="P40" s="442"/>
    </row>
    <row r="41" spans="3:16" ht="12">
      <c r="C41" s="98">
        <v>2020</v>
      </c>
      <c r="D41" s="330"/>
      <c r="E41" s="277" t="s">
        <v>919</v>
      </c>
      <c r="F41" s="330" t="s">
        <v>52</v>
      </c>
      <c r="G41" s="331">
        <v>800000</v>
      </c>
      <c r="H41" s="332"/>
      <c r="I41" s="333"/>
      <c r="J41" s="334"/>
      <c r="K41" s="335"/>
      <c r="L41" s="336"/>
      <c r="M41" s="444" t="s">
        <v>994</v>
      </c>
      <c r="P41" s="442"/>
    </row>
    <row r="42" spans="3:16" ht="12">
      <c r="C42" s="98">
        <v>2020</v>
      </c>
      <c r="D42" s="330"/>
      <c r="E42" s="277" t="s">
        <v>918</v>
      </c>
      <c r="F42" s="330" t="s">
        <v>114</v>
      </c>
      <c r="G42" s="331">
        <v>500000</v>
      </c>
      <c r="H42" s="332"/>
      <c r="I42" s="333"/>
      <c r="J42" s="334"/>
      <c r="K42" s="335"/>
      <c r="L42" s="336"/>
      <c r="M42" s="336" t="s">
        <v>967</v>
      </c>
      <c r="P42" s="442"/>
    </row>
    <row r="43" spans="3:16" ht="12">
      <c r="C43" s="98">
        <v>2020</v>
      </c>
      <c r="D43" s="330"/>
      <c r="E43" s="277" t="s">
        <v>917</v>
      </c>
      <c r="F43" s="330" t="s">
        <v>65</v>
      </c>
      <c r="G43" s="331">
        <v>2378571.4300000002</v>
      </c>
      <c r="H43" s="332"/>
      <c r="I43" s="333"/>
      <c r="J43" s="334"/>
      <c r="K43" s="335"/>
      <c r="L43" s="336"/>
      <c r="M43" s="336" t="s">
        <v>968</v>
      </c>
      <c r="P43" s="442"/>
    </row>
    <row r="44" spans="3:16" ht="22.5">
      <c r="C44" s="98">
        <v>2020</v>
      </c>
      <c r="D44" s="330"/>
      <c r="E44" s="277" t="s">
        <v>916</v>
      </c>
      <c r="F44" s="330" t="s">
        <v>122</v>
      </c>
      <c r="G44" s="331">
        <v>800000</v>
      </c>
      <c r="H44" s="337"/>
      <c r="I44" s="333"/>
      <c r="J44" s="334"/>
      <c r="K44" s="335"/>
      <c r="L44" s="336"/>
      <c r="M44" s="444" t="s">
        <v>994</v>
      </c>
      <c r="P44" s="442"/>
    </row>
    <row r="45" spans="3:16" ht="12">
      <c r="C45" s="98">
        <v>2020</v>
      </c>
      <c r="D45" s="330"/>
      <c r="E45" s="277" t="s">
        <v>915</v>
      </c>
      <c r="F45" s="330" t="s">
        <v>122</v>
      </c>
      <c r="G45" s="331">
        <v>1200000</v>
      </c>
      <c r="H45" s="337"/>
      <c r="I45" s="333"/>
      <c r="J45" s="334"/>
      <c r="K45" s="335"/>
      <c r="L45" s="336"/>
      <c r="M45" s="336" t="s">
        <v>968</v>
      </c>
      <c r="P45" s="442"/>
    </row>
    <row r="46" spans="3:16" ht="12">
      <c r="C46" s="98">
        <v>2020</v>
      </c>
      <c r="D46" s="330"/>
      <c r="E46" s="277" t="s">
        <v>938</v>
      </c>
      <c r="F46" s="330"/>
      <c r="G46" s="331"/>
      <c r="H46" s="337"/>
      <c r="I46" s="333"/>
      <c r="J46" s="334"/>
      <c r="K46" s="335"/>
      <c r="L46" s="336"/>
      <c r="M46" s="336"/>
      <c r="P46" s="442"/>
    </row>
    <row r="47" spans="3:16" ht="12">
      <c r="C47" s="98">
        <v>2020</v>
      </c>
      <c r="D47" s="330"/>
      <c r="E47" s="330" t="s">
        <v>914</v>
      </c>
      <c r="F47" s="330"/>
      <c r="G47" s="331">
        <v>30000000</v>
      </c>
      <c r="H47" s="331"/>
      <c r="I47" s="333"/>
      <c r="J47" s="334"/>
      <c r="K47" s="335"/>
      <c r="L47" s="336"/>
      <c r="M47" s="336"/>
      <c r="P47" s="442"/>
    </row>
    <row r="48" spans="3:16" ht="12">
      <c r="C48" s="98">
        <v>2020</v>
      </c>
      <c r="D48" s="330"/>
      <c r="E48" s="330" t="s">
        <v>913</v>
      </c>
      <c r="F48" s="330"/>
      <c r="G48" s="331">
        <v>14000000</v>
      </c>
      <c r="H48" s="331"/>
      <c r="I48" s="333"/>
      <c r="J48" s="334"/>
      <c r="K48" s="335"/>
      <c r="L48" s="336"/>
      <c r="M48" s="336"/>
      <c r="P48" s="442"/>
    </row>
    <row r="49" spans="1:16" ht="12">
      <c r="C49" s="98">
        <v>2020</v>
      </c>
      <c r="D49" s="330"/>
      <c r="E49" s="330" t="s">
        <v>912</v>
      </c>
      <c r="F49" s="330"/>
      <c r="G49" s="331">
        <v>10000000</v>
      </c>
      <c r="H49" s="331"/>
      <c r="I49" s="333"/>
      <c r="J49" s="334"/>
      <c r="K49" s="335"/>
      <c r="L49" s="336"/>
      <c r="M49" s="336"/>
      <c r="P49" s="442"/>
    </row>
    <row r="50" spans="1:16" ht="12">
      <c r="C50" s="98">
        <v>2020</v>
      </c>
      <c r="D50" s="330"/>
      <c r="E50" s="330" t="s">
        <v>911</v>
      </c>
      <c r="F50" s="330"/>
      <c r="G50" s="331">
        <v>23000000</v>
      </c>
      <c r="H50" s="331"/>
      <c r="I50" s="333"/>
      <c r="J50" s="334"/>
      <c r="K50" s="335"/>
      <c r="L50" s="336"/>
      <c r="M50" s="336"/>
      <c r="P50" s="442"/>
    </row>
    <row r="51" spans="1:16" ht="12">
      <c r="A51" s="5">
        <v>5</v>
      </c>
      <c r="C51" s="98">
        <v>2020</v>
      </c>
      <c r="D51" s="330"/>
      <c r="E51" s="330" t="s">
        <v>910</v>
      </c>
      <c r="F51" s="330"/>
      <c r="G51" s="331">
        <v>12000000</v>
      </c>
      <c r="H51" s="331"/>
      <c r="I51" s="333"/>
      <c r="J51" s="334"/>
      <c r="K51" s="335"/>
      <c r="L51" s="336"/>
      <c r="M51" s="336"/>
      <c r="P51" s="442"/>
    </row>
    <row r="52" spans="1:16" ht="12">
      <c r="A52" s="5">
        <v>8</v>
      </c>
      <c r="C52" s="98">
        <v>2020</v>
      </c>
      <c r="D52" s="330"/>
      <c r="E52" s="330" t="s">
        <v>909</v>
      </c>
      <c r="F52" s="330"/>
      <c r="G52" s="331">
        <v>4000000</v>
      </c>
      <c r="H52" s="331"/>
      <c r="I52" s="333"/>
      <c r="J52" s="334"/>
      <c r="K52" s="335"/>
      <c r="L52" s="336"/>
      <c r="M52" s="336"/>
      <c r="P52" s="442"/>
    </row>
    <row r="53" spans="1:16" ht="12">
      <c r="A53" s="5">
        <v>9</v>
      </c>
      <c r="C53" s="98">
        <v>2020</v>
      </c>
      <c r="D53" s="330"/>
      <c r="E53" s="330" t="s">
        <v>908</v>
      </c>
      <c r="F53" s="330"/>
      <c r="G53" s="331">
        <v>4000000</v>
      </c>
      <c r="H53" s="331"/>
      <c r="I53" s="333"/>
      <c r="J53" s="334"/>
      <c r="K53" s="335"/>
      <c r="L53" s="336"/>
      <c r="M53" s="336"/>
      <c r="P53" s="442"/>
    </row>
    <row r="54" spans="1:16" s="41" customFormat="1" ht="12">
      <c r="A54" s="43">
        <v>11</v>
      </c>
      <c r="B54" s="41" t="s">
        <v>55</v>
      </c>
      <c r="C54" s="98">
        <v>2020</v>
      </c>
      <c r="D54" s="330"/>
      <c r="E54" s="330" t="s">
        <v>907</v>
      </c>
      <c r="F54" s="330"/>
      <c r="G54" s="331">
        <v>3000000</v>
      </c>
      <c r="H54" s="331"/>
      <c r="I54" s="333"/>
      <c r="J54" s="334"/>
      <c r="K54" s="335"/>
      <c r="L54" s="336"/>
      <c r="M54" s="336"/>
      <c r="P54" s="442"/>
    </row>
    <row r="55" spans="1:16" s="41" customFormat="1" ht="12">
      <c r="A55" s="43">
        <v>12</v>
      </c>
      <c r="B55" s="41" t="s">
        <v>57</v>
      </c>
      <c r="C55" s="98">
        <v>2020</v>
      </c>
      <c r="D55" s="330"/>
      <c r="E55" s="330" t="s">
        <v>906</v>
      </c>
      <c r="F55" s="330"/>
      <c r="G55" s="331">
        <v>1500000</v>
      </c>
      <c r="H55" s="332"/>
      <c r="I55" s="333"/>
      <c r="J55" s="334"/>
      <c r="K55" s="335"/>
      <c r="L55" s="336"/>
      <c r="M55" s="336"/>
      <c r="P55" s="442"/>
    </row>
    <row r="56" spans="1:16" s="41" customFormat="1" ht="12">
      <c r="A56" s="43">
        <v>13</v>
      </c>
      <c r="B56" s="41" t="s">
        <v>59</v>
      </c>
      <c r="C56" s="98">
        <v>2020</v>
      </c>
      <c r="D56" s="330"/>
      <c r="E56" s="330" t="s">
        <v>905</v>
      </c>
      <c r="F56" s="330"/>
      <c r="G56" s="331">
        <v>1678571.43</v>
      </c>
      <c r="H56" s="332"/>
      <c r="I56" s="333"/>
      <c r="J56" s="334"/>
      <c r="K56" s="335"/>
      <c r="L56" s="336"/>
      <c r="M56" s="336"/>
      <c r="P56" s="442"/>
    </row>
    <row r="57" spans="1:16" s="41" customFormat="1" ht="12">
      <c r="A57" s="43">
        <v>14</v>
      </c>
      <c r="B57" s="41" t="s">
        <v>61</v>
      </c>
      <c r="C57" s="98">
        <v>2020</v>
      </c>
      <c r="D57" s="330"/>
      <c r="E57" s="330" t="s">
        <v>904</v>
      </c>
      <c r="F57" s="330"/>
      <c r="G57" s="331">
        <v>1200000</v>
      </c>
      <c r="H57" s="332"/>
      <c r="I57" s="333"/>
      <c r="J57" s="334"/>
      <c r="K57" s="335"/>
      <c r="L57" s="336"/>
      <c r="M57" s="336"/>
      <c r="P57" s="442"/>
    </row>
    <row r="58" spans="1:16" s="41" customFormat="1" ht="12">
      <c r="A58" s="43">
        <v>15</v>
      </c>
      <c r="B58" s="41" t="s">
        <v>63</v>
      </c>
      <c r="C58" s="98">
        <v>2020</v>
      </c>
      <c r="D58" s="330"/>
      <c r="E58" s="330" t="s">
        <v>903</v>
      </c>
      <c r="F58" s="330"/>
      <c r="G58" s="331">
        <v>1000000</v>
      </c>
      <c r="H58" s="332"/>
      <c r="I58" s="333"/>
      <c r="J58" s="334"/>
      <c r="K58" s="335"/>
      <c r="L58" s="336"/>
      <c r="M58" s="336"/>
      <c r="P58" s="442"/>
    </row>
    <row r="59" spans="1:16" ht="12">
      <c r="C59" s="98"/>
      <c r="D59" s="330"/>
      <c r="E59" s="338" t="s">
        <v>78</v>
      </c>
      <c r="F59" s="330"/>
      <c r="G59" s="339">
        <f>SUM(G30:G58)</f>
        <v>198888651.56000003</v>
      </c>
      <c r="H59" s="330"/>
      <c r="I59" s="330"/>
      <c r="J59" s="340"/>
      <c r="K59" s="339">
        <f>SUM(K30:K58)</f>
        <v>43714550.5</v>
      </c>
      <c r="L59" s="330"/>
      <c r="M59" s="330"/>
      <c r="P59" s="442"/>
    </row>
    <row r="60" spans="1:16" ht="12">
      <c r="C60" s="98"/>
      <c r="D60" s="330"/>
      <c r="E60" s="338"/>
      <c r="F60" s="330"/>
      <c r="G60" s="341"/>
      <c r="H60" s="330"/>
      <c r="I60" s="330"/>
      <c r="J60" s="340"/>
      <c r="K60" s="341"/>
      <c r="L60" s="330"/>
      <c r="M60" s="330"/>
      <c r="P60" s="442"/>
    </row>
    <row r="61" spans="1:16" ht="12">
      <c r="C61" s="98"/>
      <c r="D61" s="474" t="s">
        <v>79</v>
      </c>
      <c r="E61" s="474"/>
      <c r="F61" s="330"/>
      <c r="G61" s="341"/>
      <c r="H61" s="330"/>
      <c r="I61" s="330"/>
      <c r="J61" s="340"/>
      <c r="K61" s="342"/>
      <c r="L61" s="330"/>
      <c r="M61" s="330"/>
      <c r="P61" s="442"/>
    </row>
    <row r="62" spans="1:16" s="41" customFormat="1" ht="12" customHeight="1">
      <c r="A62" s="43">
        <v>19</v>
      </c>
      <c r="B62" s="41" t="s">
        <v>80</v>
      </c>
      <c r="C62" s="98">
        <v>2020</v>
      </c>
      <c r="D62" s="330"/>
      <c r="E62" s="330" t="s">
        <v>937</v>
      </c>
      <c r="F62" s="330" t="s">
        <v>65</v>
      </c>
      <c r="G62" s="331">
        <v>500000</v>
      </c>
      <c r="H62" s="332"/>
      <c r="I62" s="333"/>
      <c r="J62" s="334"/>
      <c r="K62" s="335"/>
      <c r="L62" s="336"/>
      <c r="M62" s="336" t="s">
        <v>968</v>
      </c>
      <c r="N62" s="328"/>
      <c r="P62" s="442"/>
    </row>
    <row r="63" spans="1:16" s="41" customFormat="1" ht="12" customHeight="1">
      <c r="A63" s="43"/>
      <c r="C63" s="98">
        <v>2020</v>
      </c>
      <c r="D63" s="330"/>
      <c r="E63" s="330" t="s">
        <v>936</v>
      </c>
      <c r="F63" s="330" t="s">
        <v>24</v>
      </c>
      <c r="G63" s="331">
        <v>500000</v>
      </c>
      <c r="H63" s="331"/>
      <c r="I63" s="333"/>
      <c r="J63" s="334"/>
      <c r="K63" s="335"/>
      <c r="L63" s="336"/>
      <c r="M63" s="336" t="s">
        <v>967</v>
      </c>
      <c r="N63" s="328"/>
      <c r="P63" s="442"/>
    </row>
    <row r="64" spans="1:16" s="41" customFormat="1" ht="12" customHeight="1">
      <c r="A64" s="43"/>
      <c r="C64" s="98">
        <v>2020</v>
      </c>
      <c r="D64" s="330"/>
      <c r="E64" s="330" t="s">
        <v>935</v>
      </c>
      <c r="F64" s="330" t="s">
        <v>96</v>
      </c>
      <c r="G64" s="331">
        <v>500000</v>
      </c>
      <c r="H64" s="331"/>
      <c r="I64" s="333"/>
      <c r="J64" s="334"/>
      <c r="K64" s="335"/>
      <c r="L64" s="336"/>
      <c r="M64" s="336" t="s">
        <v>968</v>
      </c>
      <c r="N64" s="328"/>
      <c r="P64" s="442"/>
    </row>
    <row r="65" spans="1:16" s="41" customFormat="1" ht="22.5">
      <c r="A65" s="43"/>
      <c r="C65" s="98">
        <v>2020</v>
      </c>
      <c r="D65" s="330"/>
      <c r="E65" s="330" t="s">
        <v>934</v>
      </c>
      <c r="F65" s="330" t="s">
        <v>177</v>
      </c>
      <c r="G65" s="331">
        <v>1678571.43</v>
      </c>
      <c r="H65" s="331"/>
      <c r="I65" s="333"/>
      <c r="J65" s="334"/>
      <c r="K65" s="335"/>
      <c r="L65" s="336"/>
      <c r="M65" s="444" t="s">
        <v>994</v>
      </c>
      <c r="N65" s="328"/>
      <c r="P65" s="442"/>
    </row>
    <row r="66" spans="1:16" s="41" customFormat="1" ht="12" customHeight="1">
      <c r="A66" s="43"/>
      <c r="C66" s="98">
        <v>2020</v>
      </c>
      <c r="D66" s="330"/>
      <c r="E66" s="330" t="s">
        <v>933</v>
      </c>
      <c r="F66" s="330" t="s">
        <v>22</v>
      </c>
      <c r="G66" s="331">
        <v>2500000</v>
      </c>
      <c r="H66" s="427">
        <v>43862</v>
      </c>
      <c r="I66" s="333"/>
      <c r="J66" s="351">
        <v>0.15</v>
      </c>
      <c r="K66" s="335">
        <v>0</v>
      </c>
      <c r="L66" s="336"/>
      <c r="M66" s="336" t="s">
        <v>981</v>
      </c>
      <c r="N66" s="328"/>
      <c r="P66" s="442"/>
    </row>
    <row r="67" spans="1:16" s="41" customFormat="1" ht="12" customHeight="1">
      <c r="A67" s="43"/>
      <c r="C67" s="98">
        <v>2020</v>
      </c>
      <c r="D67" s="330"/>
      <c r="E67" s="330" t="s">
        <v>932</v>
      </c>
      <c r="F67" s="330" t="s">
        <v>22</v>
      </c>
      <c r="G67" s="331">
        <v>800000</v>
      </c>
      <c r="H67" s="332"/>
      <c r="I67" s="333"/>
      <c r="J67" s="334"/>
      <c r="K67" s="335"/>
      <c r="L67" s="336"/>
      <c r="M67" s="336"/>
      <c r="N67" s="328"/>
      <c r="P67" s="442"/>
    </row>
    <row r="68" spans="1:16" s="41" customFormat="1" ht="22.5">
      <c r="A68" s="43"/>
      <c r="C68" s="98">
        <v>2020</v>
      </c>
      <c r="D68" s="330"/>
      <c r="E68" s="330" t="s">
        <v>931</v>
      </c>
      <c r="F68" s="330" t="s">
        <v>22</v>
      </c>
      <c r="G68" s="331">
        <v>2000000</v>
      </c>
      <c r="H68" s="332"/>
      <c r="I68" s="333"/>
      <c r="J68" s="334"/>
      <c r="K68" s="335"/>
      <c r="L68" s="336"/>
      <c r="M68" s="336" t="s">
        <v>967</v>
      </c>
      <c r="N68" s="328"/>
      <c r="P68" s="442"/>
    </row>
    <row r="69" spans="1:16" ht="12">
      <c r="C69" s="98"/>
      <c r="D69" s="330"/>
      <c r="E69" s="338" t="s">
        <v>978</v>
      </c>
      <c r="F69" s="330"/>
      <c r="G69" s="339">
        <f>SUM(G62:G68)</f>
        <v>8478571.4299999997</v>
      </c>
      <c r="H69" s="330"/>
      <c r="I69" s="330"/>
      <c r="J69" s="340"/>
      <c r="K69" s="339">
        <f>SUM(K62:K68)</f>
        <v>0</v>
      </c>
      <c r="L69" s="330"/>
      <c r="M69" s="330"/>
      <c r="P69" s="442"/>
    </row>
    <row r="70" spans="1:16" ht="12">
      <c r="C70" s="126"/>
      <c r="D70" s="344"/>
      <c r="E70" s="330"/>
      <c r="F70" s="330"/>
      <c r="G70" s="331"/>
      <c r="H70" s="330"/>
      <c r="I70" s="330"/>
      <c r="J70" s="340"/>
      <c r="K70" s="333"/>
      <c r="L70" s="330"/>
      <c r="M70" s="330"/>
      <c r="P70" s="442"/>
    </row>
    <row r="71" spans="1:16" s="262" customFormat="1" ht="13.5" thickBot="1">
      <c r="A71" s="14">
        <v>53</v>
      </c>
      <c r="B71" s="259"/>
      <c r="C71" s="153"/>
      <c r="D71" s="475" t="s">
        <v>88</v>
      </c>
      <c r="E71" s="475"/>
      <c r="F71" s="345"/>
      <c r="G71" s="346">
        <f>+G69+G59+G27</f>
        <v>227777223.00000003</v>
      </c>
      <c r="H71" s="345"/>
      <c r="I71" s="345"/>
      <c r="J71" s="347"/>
      <c r="K71" s="346">
        <f>+K69+K59+K27</f>
        <v>43714550.5</v>
      </c>
      <c r="L71" s="348"/>
      <c r="M71" s="348"/>
      <c r="P71" s="442"/>
    </row>
    <row r="72" spans="1:16" ht="12.75" thickTop="1">
      <c r="A72" s="5">
        <v>54</v>
      </c>
      <c r="C72" s="126"/>
      <c r="D72" s="344"/>
      <c r="E72" s="338"/>
      <c r="F72" s="330"/>
      <c r="G72" s="345"/>
      <c r="H72" s="330"/>
      <c r="I72" s="330"/>
      <c r="J72" s="340"/>
      <c r="K72" s="342"/>
      <c r="L72" s="330"/>
      <c r="M72" s="330"/>
      <c r="P72" s="442"/>
    </row>
    <row r="73" spans="1:16" ht="12">
      <c r="C73" s="126"/>
      <c r="D73" s="344"/>
      <c r="E73" s="338"/>
      <c r="F73" s="330"/>
      <c r="G73" s="345"/>
      <c r="H73" s="330"/>
      <c r="I73" s="330"/>
      <c r="J73" s="340"/>
      <c r="K73" s="342"/>
      <c r="L73" s="330"/>
      <c r="M73" s="330"/>
      <c r="P73" s="442"/>
    </row>
    <row r="74" spans="1:16" ht="12">
      <c r="C74" s="126"/>
      <c r="D74" s="344"/>
      <c r="E74" s="338"/>
      <c r="F74" s="330"/>
      <c r="G74" s="345"/>
      <c r="H74" s="330"/>
      <c r="I74" s="330"/>
      <c r="J74" s="340"/>
      <c r="K74" s="342"/>
      <c r="L74" s="330"/>
      <c r="M74" s="330"/>
      <c r="P74" s="442"/>
    </row>
    <row r="75" spans="1:16" ht="12">
      <c r="C75" s="126"/>
      <c r="D75" s="344"/>
      <c r="E75" s="338"/>
      <c r="F75" s="330"/>
      <c r="G75" s="345"/>
      <c r="H75" s="330"/>
      <c r="I75" s="330"/>
      <c r="J75" s="340"/>
      <c r="K75" s="342"/>
      <c r="L75" s="330"/>
      <c r="M75" s="330"/>
      <c r="P75" s="442"/>
    </row>
    <row r="76" spans="1:16" s="265" customFormat="1" ht="15">
      <c r="A76" s="265">
        <v>56</v>
      </c>
      <c r="B76" s="266"/>
      <c r="C76" s="473" t="s">
        <v>89</v>
      </c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P76" s="442"/>
    </row>
    <row r="77" spans="1:16" ht="12">
      <c r="C77" s="151"/>
      <c r="D77" s="353"/>
      <c r="E77" s="330"/>
      <c r="F77" s="354"/>
      <c r="G77" s="355"/>
      <c r="H77" s="349"/>
      <c r="I77" s="349"/>
      <c r="J77" s="351"/>
      <c r="K77" s="351"/>
      <c r="L77" s="356"/>
      <c r="P77" s="442"/>
    </row>
    <row r="78" spans="1:16" ht="12">
      <c r="C78" s="151"/>
      <c r="D78" s="357" t="s">
        <v>15</v>
      </c>
      <c r="E78" s="338"/>
      <c r="F78" s="350"/>
      <c r="G78" s="358"/>
      <c r="H78" s="151"/>
      <c r="I78" s="151"/>
      <c r="J78" s="351"/>
      <c r="K78" s="351"/>
      <c r="L78" s="352"/>
      <c r="P78" s="442"/>
    </row>
    <row r="79" spans="1:16" ht="12">
      <c r="A79" s="5">
        <v>63</v>
      </c>
      <c r="C79" s="151">
        <v>2011</v>
      </c>
      <c r="D79" s="353"/>
      <c r="E79" s="330" t="s">
        <v>90</v>
      </c>
      <c r="F79" s="320" t="s">
        <v>91</v>
      </c>
      <c r="G79" s="359">
        <v>114000</v>
      </c>
      <c r="H79" s="360">
        <v>40695</v>
      </c>
      <c r="I79" s="360">
        <v>41274</v>
      </c>
      <c r="J79" s="351">
        <v>1</v>
      </c>
      <c r="K79" s="361">
        <f>114000-33582</f>
        <v>80418</v>
      </c>
      <c r="L79" s="352"/>
      <c r="P79" s="442"/>
    </row>
    <row r="80" spans="1:16" ht="12" customHeight="1">
      <c r="A80" s="5">
        <v>66</v>
      </c>
      <c r="B80" s="95" t="s">
        <v>92</v>
      </c>
      <c r="C80" s="151">
        <v>2012</v>
      </c>
      <c r="D80" s="353"/>
      <c r="E80" s="320" t="s">
        <v>93</v>
      </c>
      <c r="F80" s="320" t="s">
        <v>52</v>
      </c>
      <c r="G80" s="362">
        <v>535115.82999999996</v>
      </c>
      <c r="H80" s="363">
        <v>41487</v>
      </c>
      <c r="I80" s="363">
        <v>41713</v>
      </c>
      <c r="J80" s="340">
        <v>1</v>
      </c>
      <c r="K80" s="364">
        <v>495907.52</v>
      </c>
      <c r="L80" s="330"/>
      <c r="M80" s="451"/>
      <c r="P80" s="442"/>
    </row>
    <row r="81" spans="1:16" ht="12">
      <c r="A81" s="5">
        <v>67</v>
      </c>
      <c r="B81" s="95" t="s">
        <v>94</v>
      </c>
      <c r="C81" s="151">
        <v>2013</v>
      </c>
      <c r="D81" s="353"/>
      <c r="E81" s="330" t="s">
        <v>95</v>
      </c>
      <c r="F81" s="320" t="s">
        <v>96</v>
      </c>
      <c r="G81" s="359">
        <v>3000000</v>
      </c>
      <c r="H81" s="360">
        <v>41351</v>
      </c>
      <c r="I81" s="360">
        <v>42154</v>
      </c>
      <c r="J81" s="351">
        <v>1</v>
      </c>
      <c r="K81" s="361">
        <f>2661470.08+7000</f>
        <v>2668470.08</v>
      </c>
      <c r="L81" s="352"/>
      <c r="M81" s="451"/>
      <c r="P81" s="442"/>
    </row>
    <row r="82" spans="1:16" ht="12">
      <c r="A82" s="5">
        <v>68</v>
      </c>
      <c r="B82" s="95" t="s">
        <v>97</v>
      </c>
      <c r="C82" s="151">
        <v>2013</v>
      </c>
      <c r="D82" s="353"/>
      <c r="E82" s="330" t="s">
        <v>98</v>
      </c>
      <c r="F82" s="320" t="s">
        <v>99</v>
      </c>
      <c r="G82" s="365">
        <f>8100+3000000</f>
        <v>3008100</v>
      </c>
      <c r="H82" s="366">
        <v>41548</v>
      </c>
      <c r="I82" s="366">
        <v>42916</v>
      </c>
      <c r="J82" s="367">
        <v>1</v>
      </c>
      <c r="K82" s="368">
        <v>2783489.42</v>
      </c>
      <c r="L82" s="352"/>
      <c r="M82" s="451"/>
      <c r="P82" s="442"/>
    </row>
    <row r="83" spans="1:16" s="41" customFormat="1" ht="22.5">
      <c r="A83" s="43">
        <v>69</v>
      </c>
      <c r="B83" s="95" t="s">
        <v>100</v>
      </c>
      <c r="C83" s="151">
        <v>2013</v>
      </c>
      <c r="D83" s="352"/>
      <c r="E83" s="330" t="s">
        <v>101</v>
      </c>
      <c r="F83" s="320" t="s">
        <v>52</v>
      </c>
      <c r="G83" s="369">
        <f>104400+3000000</f>
        <v>3104400</v>
      </c>
      <c r="H83" s="370">
        <v>41596</v>
      </c>
      <c r="I83" s="370">
        <v>44196</v>
      </c>
      <c r="J83" s="351">
        <v>0.02</v>
      </c>
      <c r="K83" s="361">
        <v>77968.679999999993</v>
      </c>
      <c r="L83" s="352"/>
      <c r="M83" s="320" t="s">
        <v>102</v>
      </c>
      <c r="P83" s="442"/>
    </row>
    <row r="84" spans="1:16" ht="12">
      <c r="A84" s="5">
        <v>70</v>
      </c>
      <c r="B84" s="95" t="s">
        <v>103</v>
      </c>
      <c r="C84" s="151">
        <v>2013</v>
      </c>
      <c r="D84" s="353"/>
      <c r="E84" s="330" t="s">
        <v>104</v>
      </c>
      <c r="F84" s="320" t="s">
        <v>22</v>
      </c>
      <c r="G84" s="369">
        <v>568710</v>
      </c>
      <c r="H84" s="370">
        <v>42552</v>
      </c>
      <c r="I84" s="370">
        <v>42947</v>
      </c>
      <c r="J84" s="351">
        <v>1</v>
      </c>
      <c r="K84" s="361">
        <v>468013.78</v>
      </c>
      <c r="L84" s="352"/>
      <c r="M84" s="451"/>
      <c r="P84" s="442"/>
    </row>
    <row r="85" spans="1:16" s="41" customFormat="1" ht="12">
      <c r="A85" s="43">
        <v>82</v>
      </c>
      <c r="B85" s="95" t="s">
        <v>105</v>
      </c>
      <c r="C85" s="151">
        <v>2015</v>
      </c>
      <c r="D85" s="352"/>
      <c r="E85" s="371" t="s">
        <v>106</v>
      </c>
      <c r="F85" s="320" t="s">
        <v>107</v>
      </c>
      <c r="G85" s="369">
        <v>800000</v>
      </c>
      <c r="H85" s="366">
        <v>42371</v>
      </c>
      <c r="I85" s="372">
        <v>43769</v>
      </c>
      <c r="J85" s="351">
        <v>1</v>
      </c>
      <c r="K85" s="373">
        <v>753942.58</v>
      </c>
      <c r="L85" s="352"/>
      <c r="M85" s="374"/>
      <c r="P85" s="442"/>
    </row>
    <row r="86" spans="1:16" ht="12">
      <c r="A86" s="5">
        <v>83</v>
      </c>
      <c r="B86" s="41" t="s">
        <v>108</v>
      </c>
      <c r="C86" s="151">
        <v>2015</v>
      </c>
      <c r="D86" s="353"/>
      <c r="E86" s="375" t="s">
        <v>109</v>
      </c>
      <c r="F86" s="354" t="s">
        <v>22</v>
      </c>
      <c r="G86" s="369">
        <v>770000</v>
      </c>
      <c r="H86" s="376">
        <v>42384</v>
      </c>
      <c r="I86" s="366">
        <v>43190</v>
      </c>
      <c r="J86" s="351">
        <v>1</v>
      </c>
      <c r="K86" s="361">
        <v>542396.04</v>
      </c>
      <c r="L86" s="377"/>
      <c r="M86" s="451"/>
      <c r="P86" s="442"/>
    </row>
    <row r="87" spans="1:16" s="41" customFormat="1" ht="12">
      <c r="A87" s="43">
        <v>84</v>
      </c>
      <c r="B87" s="41" t="s">
        <v>110</v>
      </c>
      <c r="C87" s="151">
        <v>2015</v>
      </c>
      <c r="D87" s="352"/>
      <c r="E87" s="375" t="s">
        <v>111</v>
      </c>
      <c r="F87" s="354" t="s">
        <v>52</v>
      </c>
      <c r="G87" s="369">
        <v>2000000</v>
      </c>
      <c r="H87" s="360">
        <v>43475</v>
      </c>
      <c r="I87" s="366">
        <v>44196</v>
      </c>
      <c r="J87" s="351">
        <v>0.95</v>
      </c>
      <c r="K87" s="361">
        <v>1716184.88</v>
      </c>
      <c r="L87" s="377"/>
      <c r="M87" s="451"/>
      <c r="P87" s="442"/>
    </row>
    <row r="88" spans="1:16" s="41" customFormat="1" ht="22.5">
      <c r="A88" s="43">
        <v>96</v>
      </c>
      <c r="B88" s="95" t="s">
        <v>112</v>
      </c>
      <c r="C88" s="151">
        <v>2015</v>
      </c>
      <c r="D88" s="352"/>
      <c r="E88" s="371" t="s">
        <v>113</v>
      </c>
      <c r="F88" s="354" t="s">
        <v>114</v>
      </c>
      <c r="G88" s="369">
        <v>303389.8</v>
      </c>
      <c r="H88" s="376">
        <v>42782</v>
      </c>
      <c r="I88" s="366">
        <v>44196</v>
      </c>
      <c r="J88" s="351">
        <v>0.5</v>
      </c>
      <c r="K88" s="361">
        <v>206913.03</v>
      </c>
      <c r="L88" s="377"/>
      <c r="M88" s="451" t="s">
        <v>797</v>
      </c>
      <c r="P88" s="442"/>
    </row>
    <row r="89" spans="1:16" ht="22.5">
      <c r="A89" s="5">
        <v>98</v>
      </c>
      <c r="B89" s="95" t="s">
        <v>115</v>
      </c>
      <c r="C89" s="349">
        <v>2016</v>
      </c>
      <c r="D89" s="378"/>
      <c r="E89" s="375" t="s">
        <v>116</v>
      </c>
      <c r="F89" s="354" t="s">
        <v>44</v>
      </c>
      <c r="G89" s="369">
        <v>500000</v>
      </c>
      <c r="H89" s="370">
        <v>42629</v>
      </c>
      <c r="I89" s="370">
        <v>42916</v>
      </c>
      <c r="J89" s="351">
        <v>1</v>
      </c>
      <c r="K89" s="361">
        <v>320188.77</v>
      </c>
      <c r="L89" s="369"/>
      <c r="M89" s="454" t="s">
        <v>999</v>
      </c>
      <c r="P89" s="442"/>
    </row>
    <row r="90" spans="1:16" s="41" customFormat="1" ht="33.75">
      <c r="A90" s="43">
        <v>106</v>
      </c>
      <c r="B90" s="95" t="s">
        <v>117</v>
      </c>
      <c r="C90" s="349">
        <v>2016</v>
      </c>
      <c r="D90" s="349"/>
      <c r="E90" s="344" t="s">
        <v>118</v>
      </c>
      <c r="F90" s="375" t="s">
        <v>119</v>
      </c>
      <c r="G90" s="369">
        <v>2000000</v>
      </c>
      <c r="H90" s="370">
        <v>42741</v>
      </c>
      <c r="I90" s="370">
        <v>44196</v>
      </c>
      <c r="J90" s="351">
        <v>0.52</v>
      </c>
      <c r="K90" s="361">
        <v>1593541.55</v>
      </c>
      <c r="L90" s="369"/>
      <c r="M90" s="451" t="s">
        <v>786</v>
      </c>
      <c r="P90" s="442"/>
    </row>
    <row r="91" spans="1:16" ht="12">
      <c r="A91" s="5">
        <v>107</v>
      </c>
      <c r="B91" s="95" t="s">
        <v>120</v>
      </c>
      <c r="C91" s="349">
        <v>2016</v>
      </c>
      <c r="D91" s="378"/>
      <c r="E91" s="344" t="s">
        <v>121</v>
      </c>
      <c r="F91" s="354" t="s">
        <v>122</v>
      </c>
      <c r="G91" s="369">
        <v>975000</v>
      </c>
      <c r="H91" s="370">
        <v>43055</v>
      </c>
      <c r="I91" s="370">
        <v>43555</v>
      </c>
      <c r="J91" s="351">
        <v>1</v>
      </c>
      <c r="K91" s="379">
        <v>810122.28</v>
      </c>
      <c r="L91" s="369"/>
      <c r="P91" s="442"/>
    </row>
    <row r="92" spans="1:16" ht="12">
      <c r="A92" s="5">
        <v>108</v>
      </c>
      <c r="B92" s="95" t="s">
        <v>123</v>
      </c>
      <c r="C92" s="349">
        <v>2016</v>
      </c>
      <c r="D92" s="378"/>
      <c r="E92" s="344" t="s">
        <v>124</v>
      </c>
      <c r="F92" s="354" t="s">
        <v>125</v>
      </c>
      <c r="G92" s="369">
        <v>500000</v>
      </c>
      <c r="H92" s="370">
        <v>42659</v>
      </c>
      <c r="I92" s="370">
        <v>43251</v>
      </c>
      <c r="J92" s="351">
        <v>1</v>
      </c>
      <c r="K92" s="361">
        <v>374922.29</v>
      </c>
      <c r="L92" s="369"/>
      <c r="P92" s="442"/>
    </row>
    <row r="93" spans="1:16" ht="12">
      <c r="A93" s="5">
        <v>109</v>
      </c>
      <c r="B93" s="95" t="s">
        <v>126</v>
      </c>
      <c r="C93" s="349">
        <v>2016</v>
      </c>
      <c r="D93" s="378"/>
      <c r="E93" s="344" t="s">
        <v>127</v>
      </c>
      <c r="F93" s="354" t="s">
        <v>128</v>
      </c>
      <c r="G93" s="369">
        <v>1000000</v>
      </c>
      <c r="H93" s="370">
        <v>42705</v>
      </c>
      <c r="I93" s="370">
        <v>43434</v>
      </c>
      <c r="J93" s="351">
        <v>1</v>
      </c>
      <c r="K93" s="361">
        <v>832656.5</v>
      </c>
      <c r="L93" s="369"/>
      <c r="P93" s="442"/>
    </row>
    <row r="94" spans="1:16" ht="12">
      <c r="A94" s="5">
        <v>110</v>
      </c>
      <c r="B94" s="95" t="s">
        <v>129</v>
      </c>
      <c r="C94" s="349">
        <v>2016</v>
      </c>
      <c r="D94" s="378"/>
      <c r="E94" s="344" t="s">
        <v>130</v>
      </c>
      <c r="F94" s="354" t="s">
        <v>122</v>
      </c>
      <c r="G94" s="369">
        <v>400000</v>
      </c>
      <c r="H94" s="370">
        <v>43675</v>
      </c>
      <c r="I94" s="370">
        <v>43768</v>
      </c>
      <c r="J94" s="351">
        <v>0.53</v>
      </c>
      <c r="K94" s="361">
        <v>223432.29</v>
      </c>
      <c r="L94" s="369"/>
      <c r="M94" s="320" t="s">
        <v>867</v>
      </c>
      <c r="P94" s="442"/>
    </row>
    <row r="95" spans="1:16" s="41" customFormat="1" ht="12">
      <c r="A95" s="43">
        <v>111</v>
      </c>
      <c r="B95" s="95" t="s">
        <v>131</v>
      </c>
      <c r="C95" s="349">
        <v>2016</v>
      </c>
      <c r="D95" s="349"/>
      <c r="E95" s="344" t="s">
        <v>132</v>
      </c>
      <c r="F95" s="354" t="s">
        <v>133</v>
      </c>
      <c r="G95" s="369">
        <v>200000</v>
      </c>
      <c r="H95" s="370">
        <v>43662</v>
      </c>
      <c r="I95" s="370">
        <v>43921</v>
      </c>
      <c r="J95" s="351">
        <v>0.98</v>
      </c>
      <c r="K95" s="361">
        <v>168303.43</v>
      </c>
      <c r="L95" s="369"/>
      <c r="M95" s="454" t="s">
        <v>998</v>
      </c>
      <c r="P95" s="442"/>
    </row>
    <row r="96" spans="1:16" ht="12">
      <c r="A96" s="5">
        <v>112</v>
      </c>
      <c r="B96" s="95" t="s">
        <v>134</v>
      </c>
      <c r="C96" s="349">
        <v>2016</v>
      </c>
      <c r="D96" s="378"/>
      <c r="E96" s="375" t="s">
        <v>135</v>
      </c>
      <c r="F96" s="354" t="s">
        <v>107</v>
      </c>
      <c r="G96" s="369">
        <v>500000</v>
      </c>
      <c r="H96" s="370">
        <v>42598</v>
      </c>
      <c r="I96" s="370">
        <v>42886</v>
      </c>
      <c r="J96" s="351">
        <v>1</v>
      </c>
      <c r="K96" s="361">
        <v>447026.94</v>
      </c>
      <c r="L96" s="369"/>
      <c r="M96" s="451"/>
      <c r="P96" s="442"/>
    </row>
    <row r="97" spans="1:16" ht="22.5">
      <c r="A97" s="5">
        <v>113</v>
      </c>
      <c r="B97" s="95" t="s">
        <v>136</v>
      </c>
      <c r="C97" s="349">
        <v>2016</v>
      </c>
      <c r="D97" s="378"/>
      <c r="E97" s="344" t="s">
        <v>137</v>
      </c>
      <c r="F97" s="354" t="s">
        <v>19</v>
      </c>
      <c r="G97" s="369">
        <v>6000000</v>
      </c>
      <c r="H97" s="370">
        <v>43676</v>
      </c>
      <c r="I97" s="370">
        <v>43677</v>
      </c>
      <c r="J97" s="351">
        <v>1</v>
      </c>
      <c r="K97" s="361">
        <v>5105050.96</v>
      </c>
      <c r="L97" s="369"/>
      <c r="P97" s="442"/>
    </row>
    <row r="98" spans="1:16" ht="12">
      <c r="A98" s="5">
        <v>114</v>
      </c>
      <c r="C98" s="349"/>
      <c r="D98" s="378"/>
      <c r="E98" s="320" t="s">
        <v>959</v>
      </c>
      <c r="F98" s="354"/>
      <c r="G98" s="369"/>
      <c r="H98" s="370"/>
      <c r="I98" s="370"/>
      <c r="J98" s="351"/>
      <c r="K98" s="351"/>
      <c r="L98" s="369"/>
      <c r="M98" s="444"/>
      <c r="P98" s="442"/>
    </row>
    <row r="99" spans="1:16" ht="12">
      <c r="A99" s="5">
        <v>115</v>
      </c>
      <c r="C99" s="349"/>
      <c r="D99" s="378"/>
      <c r="E99" s="320" t="s">
        <v>960</v>
      </c>
      <c r="F99" s="354"/>
      <c r="G99" s="369"/>
      <c r="H99" s="370"/>
      <c r="I99" s="370"/>
      <c r="J99" s="351"/>
      <c r="K99" s="351"/>
      <c r="L99" s="369"/>
      <c r="M99" s="444"/>
      <c r="P99" s="442"/>
    </row>
    <row r="100" spans="1:16" ht="12">
      <c r="A100" s="5">
        <v>116</v>
      </c>
      <c r="C100" s="349"/>
      <c r="D100" s="378"/>
      <c r="E100" s="320" t="s">
        <v>961</v>
      </c>
      <c r="F100" s="354"/>
      <c r="G100" s="369"/>
      <c r="H100" s="370"/>
      <c r="I100" s="370"/>
      <c r="J100" s="351"/>
      <c r="K100" s="351"/>
      <c r="L100" s="369"/>
      <c r="M100" s="444"/>
      <c r="P100" s="442"/>
    </row>
    <row r="101" spans="1:16" ht="12">
      <c r="A101" s="5">
        <v>117</v>
      </c>
      <c r="C101" s="349"/>
      <c r="D101" s="378"/>
      <c r="E101" s="320" t="s">
        <v>962</v>
      </c>
      <c r="F101" s="354"/>
      <c r="G101" s="369"/>
      <c r="H101" s="370"/>
      <c r="I101" s="370"/>
      <c r="J101" s="351"/>
      <c r="K101" s="351"/>
      <c r="L101" s="369"/>
      <c r="M101" s="444"/>
      <c r="P101" s="442"/>
    </row>
    <row r="102" spans="1:16" ht="12">
      <c r="A102" s="5">
        <v>118</v>
      </c>
      <c r="C102" s="349"/>
      <c r="D102" s="378"/>
      <c r="E102" s="380" t="s">
        <v>963</v>
      </c>
      <c r="F102" s="354"/>
      <c r="G102" s="369"/>
      <c r="H102" s="370"/>
      <c r="I102" s="370"/>
      <c r="J102" s="351"/>
      <c r="K102" s="351"/>
      <c r="L102" s="369"/>
      <c r="M102" s="444"/>
      <c r="P102" s="442"/>
    </row>
    <row r="103" spans="1:16" ht="12">
      <c r="A103" s="5">
        <v>119</v>
      </c>
      <c r="C103" s="349"/>
      <c r="D103" s="378"/>
      <c r="E103" s="380" t="s">
        <v>964</v>
      </c>
      <c r="F103" s="354"/>
      <c r="G103" s="369"/>
      <c r="H103" s="370"/>
      <c r="I103" s="370"/>
      <c r="J103" s="351"/>
      <c r="K103" s="351"/>
      <c r="L103" s="369"/>
      <c r="M103" s="444"/>
      <c r="P103" s="442"/>
    </row>
    <row r="104" spans="1:16" ht="12">
      <c r="A104" s="5">
        <v>120</v>
      </c>
      <c r="C104" s="349"/>
      <c r="D104" s="378"/>
      <c r="E104" s="380" t="s">
        <v>965</v>
      </c>
      <c r="F104" s="354"/>
      <c r="G104" s="369"/>
      <c r="H104" s="370"/>
      <c r="I104" s="370"/>
      <c r="J104" s="351"/>
      <c r="K104" s="351"/>
      <c r="L104" s="369"/>
      <c r="M104" s="444"/>
      <c r="P104" s="442"/>
    </row>
    <row r="105" spans="1:16" ht="12">
      <c r="A105" s="5">
        <v>121</v>
      </c>
      <c r="C105" s="349"/>
      <c r="D105" s="378"/>
      <c r="E105" s="320" t="s">
        <v>966</v>
      </c>
      <c r="F105" s="354"/>
      <c r="G105" s="369"/>
      <c r="H105" s="370"/>
      <c r="I105" s="370"/>
      <c r="J105" s="351"/>
      <c r="K105" s="351"/>
      <c r="L105" s="369"/>
      <c r="M105" s="444"/>
      <c r="P105" s="442"/>
    </row>
    <row r="106" spans="1:16" ht="12" customHeight="1">
      <c r="A106" s="5">
        <v>123</v>
      </c>
      <c r="B106" s="95" t="s">
        <v>146</v>
      </c>
      <c r="C106" s="349">
        <v>2016</v>
      </c>
      <c r="D106" s="378"/>
      <c r="E106" s="344" t="s">
        <v>147</v>
      </c>
      <c r="F106" s="354" t="s">
        <v>148</v>
      </c>
      <c r="G106" s="369">
        <v>1054174.83</v>
      </c>
      <c r="H106" s="370">
        <v>43585</v>
      </c>
      <c r="I106" s="370">
        <v>43159</v>
      </c>
      <c r="J106" s="351">
        <v>1</v>
      </c>
      <c r="K106" s="361">
        <v>1056488.3899999999</v>
      </c>
      <c r="L106" s="369"/>
      <c r="M106" s="320" t="s">
        <v>997</v>
      </c>
      <c r="P106" s="442"/>
    </row>
    <row r="107" spans="1:16" ht="12">
      <c r="A107" s="5">
        <v>124</v>
      </c>
      <c r="C107" s="349"/>
      <c r="D107" s="378"/>
      <c r="E107" s="344" t="s">
        <v>946</v>
      </c>
      <c r="F107" s="354"/>
      <c r="G107" s="369"/>
      <c r="H107" s="370"/>
      <c r="I107" s="370"/>
      <c r="J107" s="351"/>
      <c r="K107" s="351"/>
      <c r="L107" s="369"/>
      <c r="M107" s="451"/>
      <c r="P107" s="442"/>
    </row>
    <row r="108" spans="1:16" ht="12">
      <c r="A108" s="5">
        <v>125</v>
      </c>
      <c r="C108" s="349"/>
      <c r="D108" s="378"/>
      <c r="E108" s="344" t="s">
        <v>947</v>
      </c>
      <c r="F108" s="354"/>
      <c r="G108" s="369"/>
      <c r="H108" s="370"/>
      <c r="I108" s="370"/>
      <c r="J108" s="351"/>
      <c r="K108" s="351"/>
      <c r="L108" s="369"/>
      <c r="M108" s="444"/>
      <c r="P108" s="442"/>
    </row>
    <row r="109" spans="1:16" ht="12">
      <c r="A109" s="5">
        <v>126</v>
      </c>
      <c r="C109" s="349"/>
      <c r="D109" s="378"/>
      <c r="E109" s="344" t="s">
        <v>948</v>
      </c>
      <c r="F109" s="354"/>
      <c r="G109" s="369"/>
      <c r="H109" s="370"/>
      <c r="I109" s="370"/>
      <c r="J109" s="351"/>
      <c r="K109" s="351"/>
      <c r="L109" s="369"/>
      <c r="M109" s="444"/>
      <c r="P109" s="442"/>
    </row>
    <row r="110" spans="1:16" ht="12">
      <c r="A110" s="5">
        <v>127</v>
      </c>
      <c r="C110" s="349"/>
      <c r="D110" s="378"/>
      <c r="E110" s="344" t="s">
        <v>949</v>
      </c>
      <c r="F110" s="354"/>
      <c r="G110" s="369"/>
      <c r="H110" s="370"/>
      <c r="I110" s="370"/>
      <c r="J110" s="351"/>
      <c r="K110" s="351"/>
      <c r="L110" s="369"/>
      <c r="M110" s="444"/>
      <c r="P110" s="442"/>
    </row>
    <row r="111" spans="1:16" ht="12">
      <c r="A111" s="5">
        <v>128</v>
      </c>
      <c r="C111" s="349"/>
      <c r="D111" s="378"/>
      <c r="E111" s="344" t="s">
        <v>950</v>
      </c>
      <c r="F111" s="354"/>
      <c r="G111" s="369"/>
      <c r="H111" s="370"/>
      <c r="I111" s="370"/>
      <c r="J111" s="351"/>
      <c r="K111" s="351"/>
      <c r="L111" s="369"/>
      <c r="M111" s="444"/>
      <c r="P111" s="442"/>
    </row>
    <row r="112" spans="1:16" ht="12">
      <c r="A112" s="5">
        <v>129</v>
      </c>
      <c r="C112" s="349"/>
      <c r="D112" s="378"/>
      <c r="E112" s="344" t="s">
        <v>951</v>
      </c>
      <c r="F112" s="354"/>
      <c r="G112" s="369"/>
      <c r="H112" s="370"/>
      <c r="I112" s="370"/>
      <c r="J112" s="351"/>
      <c r="K112" s="351"/>
      <c r="L112" s="369"/>
      <c r="M112" s="444"/>
      <c r="P112" s="442"/>
    </row>
    <row r="113" spans="1:16" ht="12">
      <c r="A113" s="5">
        <v>130</v>
      </c>
      <c r="C113" s="349"/>
      <c r="D113" s="378"/>
      <c r="E113" s="344" t="s">
        <v>952</v>
      </c>
      <c r="F113" s="354"/>
      <c r="G113" s="369"/>
      <c r="H113" s="370"/>
      <c r="I113" s="370"/>
      <c r="J113" s="351"/>
      <c r="K113" s="351"/>
      <c r="L113" s="369"/>
      <c r="M113" s="444"/>
      <c r="P113" s="442"/>
    </row>
    <row r="114" spans="1:16" ht="12">
      <c r="A114" s="5">
        <v>131</v>
      </c>
      <c r="C114" s="349"/>
      <c r="D114" s="378"/>
      <c r="E114" s="375" t="s">
        <v>953</v>
      </c>
      <c r="F114" s="354"/>
      <c r="G114" s="369"/>
      <c r="H114" s="370"/>
      <c r="I114" s="370"/>
      <c r="J114" s="351"/>
      <c r="K114" s="351"/>
      <c r="L114" s="369"/>
      <c r="M114" s="444"/>
      <c r="P114" s="442"/>
    </row>
    <row r="115" spans="1:16" ht="12">
      <c r="A115" s="5">
        <v>132</v>
      </c>
      <c r="C115" s="349"/>
      <c r="D115" s="378"/>
      <c r="E115" s="344" t="s">
        <v>954</v>
      </c>
      <c r="F115" s="354"/>
      <c r="G115" s="369"/>
      <c r="H115" s="370"/>
      <c r="I115" s="370"/>
      <c r="J115" s="351"/>
      <c r="K115" s="351"/>
      <c r="L115" s="369"/>
      <c r="M115" s="444"/>
      <c r="P115" s="442"/>
    </row>
    <row r="116" spans="1:16" ht="12">
      <c r="A116" s="5">
        <v>133</v>
      </c>
      <c r="C116" s="349"/>
      <c r="D116" s="378"/>
      <c r="E116" s="344" t="s">
        <v>955</v>
      </c>
      <c r="F116" s="354"/>
      <c r="G116" s="369"/>
      <c r="H116" s="370"/>
      <c r="I116" s="370"/>
      <c r="J116" s="351"/>
      <c r="K116" s="351"/>
      <c r="L116" s="369"/>
      <c r="M116" s="444"/>
      <c r="P116" s="442"/>
    </row>
    <row r="117" spans="1:16" ht="12">
      <c r="A117" s="5">
        <v>134</v>
      </c>
      <c r="C117" s="349"/>
      <c r="D117" s="378"/>
      <c r="E117" s="344" t="s">
        <v>956</v>
      </c>
      <c r="F117" s="354"/>
      <c r="G117" s="369"/>
      <c r="H117" s="370"/>
      <c r="I117" s="370"/>
      <c r="J117" s="351"/>
      <c r="K117" s="351"/>
      <c r="L117" s="369"/>
      <c r="M117" s="444"/>
      <c r="P117" s="442"/>
    </row>
    <row r="118" spans="1:16" ht="12">
      <c r="A118" s="5">
        <v>135</v>
      </c>
      <c r="C118" s="349"/>
      <c r="D118" s="378"/>
      <c r="E118" s="344" t="s">
        <v>957</v>
      </c>
      <c r="F118" s="354"/>
      <c r="G118" s="369"/>
      <c r="H118" s="370"/>
      <c r="I118" s="370"/>
      <c r="J118" s="351"/>
      <c r="K118" s="351"/>
      <c r="L118" s="369"/>
      <c r="M118" s="444"/>
      <c r="P118" s="442"/>
    </row>
    <row r="119" spans="1:16" ht="12">
      <c r="A119" s="5">
        <v>136</v>
      </c>
      <c r="C119" s="349"/>
      <c r="D119" s="378"/>
      <c r="E119" s="344" t="s">
        <v>958</v>
      </c>
      <c r="F119" s="354"/>
      <c r="G119" s="369"/>
      <c r="H119" s="370"/>
      <c r="I119" s="370"/>
      <c r="J119" s="351"/>
      <c r="K119" s="351"/>
      <c r="L119" s="369"/>
      <c r="M119" s="444"/>
      <c r="P119" s="442"/>
    </row>
    <row r="120" spans="1:16" s="41" customFormat="1" ht="12">
      <c r="A120" s="43">
        <v>137</v>
      </c>
      <c r="B120" s="95" t="s">
        <v>162</v>
      </c>
      <c r="C120" s="349">
        <v>2016</v>
      </c>
      <c r="D120" s="349"/>
      <c r="E120" s="344" t="s">
        <v>163</v>
      </c>
      <c r="F120" s="354" t="s">
        <v>122</v>
      </c>
      <c r="G120" s="369">
        <v>500000</v>
      </c>
      <c r="H120" s="370">
        <v>43540</v>
      </c>
      <c r="I120" s="370">
        <v>43921</v>
      </c>
      <c r="J120" s="351">
        <v>1</v>
      </c>
      <c r="K120" s="361">
        <v>435324.84</v>
      </c>
      <c r="L120" s="369"/>
      <c r="M120" s="451"/>
      <c r="P120" s="442"/>
    </row>
    <row r="121" spans="1:16" ht="12">
      <c r="A121" s="5">
        <v>138</v>
      </c>
      <c r="B121" s="95" t="s">
        <v>164</v>
      </c>
      <c r="C121" s="349">
        <v>2016</v>
      </c>
      <c r="D121" s="378"/>
      <c r="E121" s="344" t="s">
        <v>165</v>
      </c>
      <c r="F121" s="354" t="s">
        <v>24</v>
      </c>
      <c r="G121" s="369">
        <v>500000</v>
      </c>
      <c r="H121" s="370">
        <v>42902</v>
      </c>
      <c r="I121" s="370">
        <v>43646</v>
      </c>
      <c r="J121" s="351">
        <v>1</v>
      </c>
      <c r="K121" s="361">
        <v>361521.48</v>
      </c>
      <c r="L121" s="369"/>
      <c r="M121" s="451"/>
      <c r="P121" s="442"/>
    </row>
    <row r="122" spans="1:16" ht="12">
      <c r="A122" s="5">
        <v>139</v>
      </c>
      <c r="B122" s="95" t="s">
        <v>166</v>
      </c>
      <c r="C122" s="349">
        <v>2016</v>
      </c>
      <c r="D122" s="378"/>
      <c r="E122" s="344" t="s">
        <v>167</v>
      </c>
      <c r="F122" s="354" t="s">
        <v>96</v>
      </c>
      <c r="G122" s="369">
        <v>500000</v>
      </c>
      <c r="H122" s="370">
        <v>42720</v>
      </c>
      <c r="I122" s="370">
        <v>42886</v>
      </c>
      <c r="J122" s="351">
        <v>1</v>
      </c>
      <c r="K122" s="361">
        <v>454964.53</v>
      </c>
      <c r="L122" s="369"/>
      <c r="P122" s="442"/>
    </row>
    <row r="123" spans="1:16" s="41" customFormat="1" ht="12">
      <c r="A123" s="43">
        <v>140</v>
      </c>
      <c r="B123" s="95" t="s">
        <v>168</v>
      </c>
      <c r="C123" s="349">
        <v>2016</v>
      </c>
      <c r="D123" s="349"/>
      <c r="E123" s="344" t="s">
        <v>169</v>
      </c>
      <c r="F123" s="354" t="s">
        <v>52</v>
      </c>
      <c r="G123" s="369">
        <v>500000</v>
      </c>
      <c r="H123" s="370">
        <v>43470</v>
      </c>
      <c r="I123" s="370">
        <v>43434</v>
      </c>
      <c r="J123" s="351">
        <v>1</v>
      </c>
      <c r="K123" s="361">
        <v>436829.46</v>
      </c>
      <c r="L123" s="369"/>
      <c r="M123" s="320"/>
      <c r="P123" s="442"/>
    </row>
    <row r="124" spans="1:16" ht="12">
      <c r="A124" s="5">
        <v>143</v>
      </c>
      <c r="B124" s="95" t="s">
        <v>170</v>
      </c>
      <c r="C124" s="349">
        <v>2016</v>
      </c>
      <c r="D124" s="378"/>
      <c r="E124" s="344" t="s">
        <v>795</v>
      </c>
      <c r="F124" s="354"/>
      <c r="G124" s="369">
        <v>5000000</v>
      </c>
      <c r="H124" s="370">
        <v>42901</v>
      </c>
      <c r="I124" s="370">
        <v>43344</v>
      </c>
      <c r="J124" s="351">
        <v>1</v>
      </c>
      <c r="K124" s="361">
        <v>4000896.6</v>
      </c>
      <c r="L124" s="369"/>
      <c r="M124" s="451"/>
      <c r="P124" s="442"/>
    </row>
    <row r="125" spans="1:16" s="41" customFormat="1" ht="12">
      <c r="A125" s="43">
        <v>175</v>
      </c>
      <c r="B125" s="95" t="s">
        <v>171</v>
      </c>
      <c r="C125" s="349">
        <v>2016</v>
      </c>
      <c r="D125" s="349"/>
      <c r="E125" s="344" t="s">
        <v>172</v>
      </c>
      <c r="F125" s="354" t="s">
        <v>218</v>
      </c>
      <c r="G125" s="369">
        <v>350000</v>
      </c>
      <c r="H125" s="370">
        <v>43600</v>
      </c>
      <c r="I125" s="370">
        <v>44012</v>
      </c>
      <c r="J125" s="351">
        <v>0.54</v>
      </c>
      <c r="K125" s="361">
        <v>189138.38</v>
      </c>
      <c r="L125" s="369"/>
      <c r="M125" s="320" t="s">
        <v>981</v>
      </c>
      <c r="P125" s="442"/>
    </row>
    <row r="126" spans="1:16" ht="12">
      <c r="A126" s="5">
        <v>176</v>
      </c>
      <c r="B126" s="95" t="s">
        <v>173</v>
      </c>
      <c r="C126" s="349">
        <v>2016</v>
      </c>
      <c r="D126" s="378"/>
      <c r="E126" s="344" t="s">
        <v>174</v>
      </c>
      <c r="F126" s="354" t="s">
        <v>17</v>
      </c>
      <c r="G126" s="369">
        <v>500000</v>
      </c>
      <c r="H126" s="370">
        <v>42856</v>
      </c>
      <c r="I126" s="370">
        <v>43251</v>
      </c>
      <c r="J126" s="351">
        <v>0.995</v>
      </c>
      <c r="K126" s="361">
        <v>424113.31</v>
      </c>
      <c r="L126" s="369"/>
      <c r="M126" s="451"/>
      <c r="P126" s="442"/>
    </row>
    <row r="127" spans="1:16" s="41" customFormat="1" ht="22.5">
      <c r="A127" s="43">
        <v>177</v>
      </c>
      <c r="B127" s="95" t="s">
        <v>175</v>
      </c>
      <c r="C127" s="349">
        <v>2016</v>
      </c>
      <c r="D127" s="349"/>
      <c r="E127" s="381" t="s">
        <v>176</v>
      </c>
      <c r="F127" s="354" t="s">
        <v>177</v>
      </c>
      <c r="G127" s="369">
        <v>300000</v>
      </c>
      <c r="H127" s="370">
        <v>42741</v>
      </c>
      <c r="I127" s="370">
        <v>43890</v>
      </c>
      <c r="J127" s="351">
        <v>0.95</v>
      </c>
      <c r="K127" s="361">
        <v>267009.23</v>
      </c>
      <c r="L127" s="369"/>
      <c r="M127" s="451" t="s">
        <v>779</v>
      </c>
      <c r="P127" s="442"/>
    </row>
    <row r="128" spans="1:16" s="41" customFormat="1" ht="22.5">
      <c r="A128" s="43">
        <v>100</v>
      </c>
      <c r="B128" s="41" t="s">
        <v>178</v>
      </c>
      <c r="C128" s="349">
        <v>2016</v>
      </c>
      <c r="D128" s="349"/>
      <c r="E128" s="344" t="s">
        <v>179</v>
      </c>
      <c r="F128" s="354" t="s">
        <v>96</v>
      </c>
      <c r="G128" s="369">
        <v>1500000</v>
      </c>
      <c r="H128" s="370">
        <v>42689</v>
      </c>
      <c r="I128" s="370">
        <v>43343</v>
      </c>
      <c r="J128" s="351">
        <v>1</v>
      </c>
      <c r="K128" s="361">
        <v>1439250.62</v>
      </c>
      <c r="L128" s="369"/>
      <c r="M128" s="320"/>
      <c r="P128" s="442"/>
    </row>
    <row r="129" spans="1:16" ht="12">
      <c r="A129" s="5">
        <v>101</v>
      </c>
      <c r="B129" s="109" t="s">
        <v>180</v>
      </c>
      <c r="C129" s="349">
        <v>2016</v>
      </c>
      <c r="D129" s="378"/>
      <c r="E129" s="344" t="s">
        <v>181</v>
      </c>
      <c r="F129" s="354" t="s">
        <v>122</v>
      </c>
      <c r="G129" s="369">
        <v>2545000</v>
      </c>
      <c r="H129" s="370">
        <v>42698</v>
      </c>
      <c r="I129" s="370">
        <v>42703</v>
      </c>
      <c r="J129" s="351">
        <v>1</v>
      </c>
      <c r="K129" s="361">
        <v>2540000</v>
      </c>
      <c r="L129" s="369"/>
      <c r="M129" s="451"/>
      <c r="P129" s="442"/>
    </row>
    <row r="130" spans="1:16" ht="12">
      <c r="A130" s="5">
        <v>102</v>
      </c>
      <c r="B130" s="95" t="s">
        <v>182</v>
      </c>
      <c r="C130" s="349">
        <v>2016</v>
      </c>
      <c r="D130" s="378"/>
      <c r="E130" s="344" t="s">
        <v>183</v>
      </c>
      <c r="F130" s="354" t="s">
        <v>122</v>
      </c>
      <c r="G130" s="369">
        <v>800000</v>
      </c>
      <c r="H130" s="370">
        <v>42413</v>
      </c>
      <c r="I130" s="370">
        <v>43296</v>
      </c>
      <c r="J130" s="351">
        <v>1</v>
      </c>
      <c r="K130" s="361">
        <v>669519.56000000006</v>
      </c>
      <c r="L130" s="369"/>
      <c r="P130" s="442"/>
    </row>
    <row r="131" spans="1:16" ht="12">
      <c r="A131" s="5">
        <v>103</v>
      </c>
      <c r="B131" s="95" t="s">
        <v>184</v>
      </c>
      <c r="C131" s="349">
        <v>2016</v>
      </c>
      <c r="D131" s="378"/>
      <c r="E131" s="344" t="s">
        <v>185</v>
      </c>
      <c r="F131" s="354" t="s">
        <v>186</v>
      </c>
      <c r="G131" s="369">
        <v>400000</v>
      </c>
      <c r="H131" s="370">
        <v>43539</v>
      </c>
      <c r="I131" s="370">
        <v>43936</v>
      </c>
      <c r="J131" s="351">
        <v>1</v>
      </c>
      <c r="K131" s="361">
        <v>314630</v>
      </c>
      <c r="L131" s="369"/>
      <c r="P131" s="442"/>
    </row>
    <row r="132" spans="1:16" ht="12">
      <c r="A132" s="5">
        <v>104</v>
      </c>
      <c r="B132" s="95" t="s">
        <v>187</v>
      </c>
      <c r="C132" s="349">
        <v>2016</v>
      </c>
      <c r="D132" s="378"/>
      <c r="E132" s="344" t="s">
        <v>944</v>
      </c>
      <c r="F132" s="354" t="s">
        <v>189</v>
      </c>
      <c r="G132" s="369">
        <v>140000</v>
      </c>
      <c r="H132" s="370">
        <v>43010</v>
      </c>
      <c r="I132" s="370">
        <v>43038</v>
      </c>
      <c r="J132" s="351">
        <v>1</v>
      </c>
      <c r="K132" s="361">
        <v>133422.04</v>
      </c>
      <c r="L132" s="369"/>
      <c r="P132" s="442"/>
    </row>
    <row r="133" spans="1:16" s="41" customFormat="1" ht="12" customHeight="1">
      <c r="A133" s="43">
        <v>190</v>
      </c>
      <c r="B133" s="95"/>
      <c r="C133" s="151">
        <v>2017</v>
      </c>
      <c r="D133" s="151"/>
      <c r="E133" s="320" t="s">
        <v>190</v>
      </c>
      <c r="F133" s="350" t="s">
        <v>19</v>
      </c>
      <c r="G133" s="382"/>
      <c r="H133" s="360"/>
      <c r="I133" s="360"/>
      <c r="J133" s="351"/>
      <c r="K133" s="361"/>
      <c r="L133" s="352"/>
      <c r="M133" s="383"/>
      <c r="P133" s="442"/>
    </row>
    <row r="134" spans="1:16" s="41" customFormat="1" ht="22.5">
      <c r="A134" s="43">
        <v>191</v>
      </c>
      <c r="B134" s="95" t="s">
        <v>191</v>
      </c>
      <c r="C134" s="151">
        <v>2017</v>
      </c>
      <c r="D134" s="151"/>
      <c r="E134" s="320" t="s">
        <v>969</v>
      </c>
      <c r="F134" s="350" t="s">
        <v>128</v>
      </c>
      <c r="G134" s="382">
        <v>2289000</v>
      </c>
      <c r="H134" s="360">
        <v>43085</v>
      </c>
      <c r="I134" s="360">
        <v>43871</v>
      </c>
      <c r="J134" s="351">
        <v>0.99</v>
      </c>
      <c r="K134" s="361">
        <v>1310863.71</v>
      </c>
      <c r="L134" s="352"/>
      <c r="M134" s="453" t="s">
        <v>981</v>
      </c>
      <c r="P134" s="442"/>
    </row>
    <row r="135" spans="1:16" s="41" customFormat="1" ht="22.5">
      <c r="A135" s="43">
        <v>192</v>
      </c>
      <c r="B135" s="95" t="s">
        <v>193</v>
      </c>
      <c r="C135" s="151">
        <v>2017</v>
      </c>
      <c r="D135" s="151"/>
      <c r="E135" s="320" t="s">
        <v>945</v>
      </c>
      <c r="F135" s="320" t="s">
        <v>44</v>
      </c>
      <c r="G135" s="382">
        <v>1211000</v>
      </c>
      <c r="H135" s="360">
        <v>43101</v>
      </c>
      <c r="I135" s="360">
        <v>43434</v>
      </c>
      <c r="J135" s="351">
        <v>1</v>
      </c>
      <c r="K135" s="361">
        <v>742624.7</v>
      </c>
      <c r="L135" s="352"/>
      <c r="M135" s="451"/>
      <c r="P135" s="442"/>
    </row>
    <row r="136" spans="1:16" ht="12">
      <c r="A136" s="5">
        <v>195</v>
      </c>
      <c r="B136" s="41" t="s">
        <v>195</v>
      </c>
      <c r="C136" s="151">
        <v>2017</v>
      </c>
      <c r="D136" s="384"/>
      <c r="E136" s="320" t="s">
        <v>196</v>
      </c>
      <c r="F136" s="350" t="s">
        <v>17</v>
      </c>
      <c r="G136" s="382">
        <v>2000000</v>
      </c>
      <c r="H136" s="360">
        <v>43465</v>
      </c>
      <c r="I136" s="360">
        <v>43941</v>
      </c>
      <c r="J136" s="351">
        <v>1</v>
      </c>
      <c r="K136" s="361">
        <v>1991861.08</v>
      </c>
      <c r="L136" s="352"/>
      <c r="P136" s="442"/>
    </row>
    <row r="137" spans="1:16" ht="12">
      <c r="A137" s="5">
        <v>196</v>
      </c>
      <c r="B137" s="41" t="s">
        <v>197</v>
      </c>
      <c r="C137" s="151">
        <v>2017</v>
      </c>
      <c r="D137" s="384"/>
      <c r="E137" s="320" t="s">
        <v>198</v>
      </c>
      <c r="F137" s="350" t="s">
        <v>199</v>
      </c>
      <c r="G137" s="382">
        <v>4500000</v>
      </c>
      <c r="H137" s="360">
        <v>43146</v>
      </c>
      <c r="I137" s="360">
        <v>43247</v>
      </c>
      <c r="J137" s="351">
        <v>1</v>
      </c>
      <c r="K137" s="361">
        <f>1499112+1499112+1499112</f>
        <v>4497336</v>
      </c>
      <c r="L137" s="352"/>
      <c r="M137" s="451"/>
      <c r="P137" s="442"/>
    </row>
    <row r="138" spans="1:16" s="41" customFormat="1" ht="12" customHeight="1">
      <c r="A138" s="43">
        <v>198</v>
      </c>
      <c r="B138" s="41" t="s">
        <v>203</v>
      </c>
      <c r="C138" s="151">
        <v>2017</v>
      </c>
      <c r="D138" s="151"/>
      <c r="E138" s="320" t="s">
        <v>204</v>
      </c>
      <c r="F138" s="350" t="s">
        <v>205</v>
      </c>
      <c r="G138" s="382">
        <v>678571.43</v>
      </c>
      <c r="H138" s="360">
        <v>43475</v>
      </c>
      <c r="I138" s="360">
        <v>44196</v>
      </c>
      <c r="J138" s="351">
        <v>0.92</v>
      </c>
      <c r="K138" s="361">
        <v>406333.27</v>
      </c>
      <c r="L138" s="352"/>
      <c r="M138" s="453" t="s">
        <v>981</v>
      </c>
      <c r="P138" s="442"/>
    </row>
    <row r="139" spans="1:16" ht="12" customHeight="1">
      <c r="A139" s="5">
        <v>199</v>
      </c>
      <c r="B139" s="110" t="s">
        <v>206</v>
      </c>
      <c r="C139" s="151">
        <v>2017</v>
      </c>
      <c r="D139" s="384"/>
      <c r="E139" s="320" t="s">
        <v>207</v>
      </c>
      <c r="F139" s="350" t="s">
        <v>208</v>
      </c>
      <c r="G139" s="382">
        <v>100000</v>
      </c>
      <c r="H139" s="360"/>
      <c r="I139" s="360"/>
      <c r="J139" s="351"/>
      <c r="K139" s="361">
        <v>0</v>
      </c>
      <c r="L139" s="352"/>
      <c r="P139" s="442"/>
    </row>
    <row r="140" spans="1:16" ht="12">
      <c r="A140" s="5">
        <v>200</v>
      </c>
      <c r="B140" s="41" t="s">
        <v>209</v>
      </c>
      <c r="C140" s="151">
        <v>2017</v>
      </c>
      <c r="D140" s="384"/>
      <c r="E140" s="320" t="s">
        <v>210</v>
      </c>
      <c r="F140" s="350" t="s">
        <v>211</v>
      </c>
      <c r="G140" s="382">
        <v>1728571.43</v>
      </c>
      <c r="H140" s="360"/>
      <c r="I140" s="360"/>
      <c r="J140" s="351"/>
      <c r="K140" s="361">
        <v>0</v>
      </c>
      <c r="L140" s="352"/>
      <c r="P140" s="442"/>
    </row>
    <row r="141" spans="1:16" ht="22.5">
      <c r="A141" s="5">
        <v>201</v>
      </c>
      <c r="B141" s="41" t="s">
        <v>212</v>
      </c>
      <c r="C141" s="151">
        <v>2017</v>
      </c>
      <c r="D141" s="384"/>
      <c r="E141" s="320" t="s">
        <v>213</v>
      </c>
      <c r="F141" s="350" t="s">
        <v>44</v>
      </c>
      <c r="G141" s="382">
        <v>878571.43</v>
      </c>
      <c r="H141" s="360">
        <v>43905</v>
      </c>
      <c r="I141" s="360"/>
      <c r="J141" s="351">
        <v>0.3</v>
      </c>
      <c r="K141" s="361">
        <v>0</v>
      </c>
      <c r="L141" s="352"/>
      <c r="M141" s="320" t="s">
        <v>981</v>
      </c>
      <c r="P141" s="442"/>
    </row>
    <row r="142" spans="1:16" s="118" customFormat="1" ht="12">
      <c r="A142" s="111">
        <v>202</v>
      </c>
      <c r="B142" s="112" t="s">
        <v>214</v>
      </c>
      <c r="C142" s="385">
        <v>2017</v>
      </c>
      <c r="D142" s="386"/>
      <c r="E142" s="387" t="s">
        <v>215</v>
      </c>
      <c r="F142" s="388" t="s">
        <v>44</v>
      </c>
      <c r="G142" s="389">
        <v>800000</v>
      </c>
      <c r="H142" s="390"/>
      <c r="I142" s="390"/>
      <c r="J142" s="391"/>
      <c r="K142" s="392">
        <v>0</v>
      </c>
      <c r="L142" s="393"/>
      <c r="M142" s="387"/>
      <c r="P142" s="442"/>
    </row>
    <row r="143" spans="1:16" s="41" customFormat="1" ht="12">
      <c r="A143" s="43">
        <v>203</v>
      </c>
      <c r="B143" s="41" t="s">
        <v>216</v>
      </c>
      <c r="C143" s="151">
        <v>2017</v>
      </c>
      <c r="D143" s="151"/>
      <c r="E143" s="320" t="s">
        <v>217</v>
      </c>
      <c r="F143" s="350" t="s">
        <v>218</v>
      </c>
      <c r="G143" s="382">
        <v>1178571.43</v>
      </c>
      <c r="H143" s="360">
        <v>43520</v>
      </c>
      <c r="I143" s="360">
        <v>43814</v>
      </c>
      <c r="J143" s="351">
        <v>0.995</v>
      </c>
      <c r="K143" s="359">
        <v>1177768.28</v>
      </c>
      <c r="L143" s="352"/>
      <c r="M143" s="451"/>
      <c r="P143" s="442"/>
    </row>
    <row r="144" spans="1:16" ht="12">
      <c r="A144" s="5">
        <v>204</v>
      </c>
      <c r="B144" s="41" t="s">
        <v>219</v>
      </c>
      <c r="C144" s="151">
        <v>2017</v>
      </c>
      <c r="D144" s="384"/>
      <c r="E144" s="320" t="s">
        <v>220</v>
      </c>
      <c r="F144" s="350" t="s">
        <v>24</v>
      </c>
      <c r="G144" s="382">
        <v>1678571.43</v>
      </c>
      <c r="H144" s="360"/>
      <c r="I144" s="360"/>
      <c r="J144" s="351"/>
      <c r="K144" s="359">
        <v>0</v>
      </c>
      <c r="L144" s="352"/>
      <c r="M144" s="451"/>
      <c r="P144" s="442"/>
    </row>
    <row r="145" spans="1:16" ht="12">
      <c r="A145" s="5">
        <v>205</v>
      </c>
      <c r="B145" s="41">
        <v>0</v>
      </c>
      <c r="C145" s="151">
        <v>2017</v>
      </c>
      <c r="D145" s="384"/>
      <c r="E145" s="320" t="s">
        <v>221</v>
      </c>
      <c r="F145" s="350" t="s">
        <v>47</v>
      </c>
      <c r="G145" s="382">
        <v>600000</v>
      </c>
      <c r="H145" s="360"/>
      <c r="I145" s="360"/>
      <c r="J145" s="351"/>
      <c r="K145" s="361">
        <v>0</v>
      </c>
      <c r="L145" s="352"/>
      <c r="P145" s="442"/>
    </row>
    <row r="146" spans="1:16" ht="12">
      <c r="A146" s="5">
        <v>206</v>
      </c>
      <c r="B146" s="41" t="s">
        <v>222</v>
      </c>
      <c r="C146" s="151">
        <v>2017</v>
      </c>
      <c r="D146" s="384"/>
      <c r="E146" s="320" t="s">
        <v>223</v>
      </c>
      <c r="F146" s="350" t="s">
        <v>224</v>
      </c>
      <c r="G146" s="382">
        <v>500000</v>
      </c>
      <c r="H146" s="360"/>
      <c r="I146" s="360"/>
      <c r="J146" s="351"/>
      <c r="K146" s="361">
        <v>0</v>
      </c>
      <c r="L146" s="352"/>
      <c r="P146" s="442"/>
    </row>
    <row r="147" spans="1:16" ht="12">
      <c r="A147" s="5">
        <v>207</v>
      </c>
      <c r="B147" s="41">
        <v>0</v>
      </c>
      <c r="C147" s="151">
        <v>2017</v>
      </c>
      <c r="D147" s="384"/>
      <c r="E147" s="320" t="s">
        <v>225</v>
      </c>
      <c r="F147" s="350" t="s">
        <v>22</v>
      </c>
      <c r="G147" s="382">
        <v>50000</v>
      </c>
      <c r="H147" s="360"/>
      <c r="I147" s="360"/>
      <c r="J147" s="351"/>
      <c r="K147" s="361">
        <v>0</v>
      </c>
      <c r="L147" s="352"/>
      <c r="P147" s="442"/>
    </row>
    <row r="148" spans="1:16" ht="12">
      <c r="A148" s="5">
        <v>208</v>
      </c>
      <c r="B148" s="41" t="s">
        <v>226</v>
      </c>
      <c r="C148" s="151">
        <v>2017</v>
      </c>
      <c r="D148" s="384"/>
      <c r="E148" s="320" t="s">
        <v>227</v>
      </c>
      <c r="F148" s="350" t="s">
        <v>228</v>
      </c>
      <c r="G148" s="382">
        <v>60000</v>
      </c>
      <c r="H148" s="360"/>
      <c r="I148" s="360"/>
      <c r="J148" s="351"/>
      <c r="K148" s="361">
        <v>0</v>
      </c>
      <c r="L148" s="352"/>
      <c r="P148" s="442"/>
    </row>
    <row r="149" spans="1:16" ht="12">
      <c r="A149" s="5">
        <v>209</v>
      </c>
      <c r="B149" s="41" t="s">
        <v>229</v>
      </c>
      <c r="C149" s="151">
        <v>2017</v>
      </c>
      <c r="D149" s="384"/>
      <c r="E149" s="320" t="s">
        <v>230</v>
      </c>
      <c r="F149" s="350" t="s">
        <v>177</v>
      </c>
      <c r="G149" s="382">
        <v>150000</v>
      </c>
      <c r="H149" s="360"/>
      <c r="I149" s="360"/>
      <c r="J149" s="351"/>
      <c r="K149" s="361">
        <v>0</v>
      </c>
      <c r="L149" s="352"/>
      <c r="P149" s="442"/>
    </row>
    <row r="150" spans="1:16" ht="12">
      <c r="A150" s="5">
        <v>210</v>
      </c>
      <c r="B150" s="41" t="s">
        <v>231</v>
      </c>
      <c r="C150" s="151">
        <v>2017</v>
      </c>
      <c r="D150" s="384"/>
      <c r="E150" s="320" t="s">
        <v>232</v>
      </c>
      <c r="F150" s="350" t="s">
        <v>177</v>
      </c>
      <c r="G150" s="382">
        <v>100000</v>
      </c>
      <c r="H150" s="360"/>
      <c r="I150" s="360"/>
      <c r="J150" s="351"/>
      <c r="K150" s="361">
        <v>0</v>
      </c>
      <c r="L150" s="352"/>
      <c r="P150" s="442"/>
    </row>
    <row r="151" spans="1:16" ht="22.5">
      <c r="A151" s="5">
        <v>244</v>
      </c>
      <c r="B151" s="95" t="s">
        <v>233</v>
      </c>
      <c r="C151" s="151">
        <v>2017</v>
      </c>
      <c r="D151" s="384"/>
      <c r="E151" s="320" t="s">
        <v>234</v>
      </c>
      <c r="F151" s="350" t="s">
        <v>65</v>
      </c>
      <c r="G151" s="382">
        <v>1000000</v>
      </c>
      <c r="H151" s="360">
        <v>43586</v>
      </c>
      <c r="I151" s="360">
        <v>44135</v>
      </c>
      <c r="J151" s="351">
        <v>0.65</v>
      </c>
      <c r="K151" s="361">
        <v>647344.67000000004</v>
      </c>
      <c r="L151" s="352"/>
      <c r="M151" s="350" t="s">
        <v>981</v>
      </c>
      <c r="P151" s="442"/>
    </row>
    <row r="152" spans="1:16" ht="12">
      <c r="A152" s="5">
        <v>242</v>
      </c>
      <c r="B152" s="95" t="s">
        <v>235</v>
      </c>
      <c r="C152" s="151">
        <v>2017</v>
      </c>
      <c r="D152" s="384"/>
      <c r="E152" s="320" t="s">
        <v>236</v>
      </c>
      <c r="F152" s="350" t="s">
        <v>208</v>
      </c>
      <c r="G152" s="382">
        <v>678571.43</v>
      </c>
      <c r="H152" s="360">
        <v>43680</v>
      </c>
      <c r="I152" s="360">
        <v>43830</v>
      </c>
      <c r="J152" s="351">
        <v>0.998</v>
      </c>
      <c r="K152" s="361">
        <v>485410.54</v>
      </c>
      <c r="L152" s="352"/>
      <c r="M152" s="451"/>
      <c r="P152" s="442"/>
    </row>
    <row r="153" spans="1:16" s="41" customFormat="1" ht="22.5">
      <c r="A153" s="43">
        <v>245</v>
      </c>
      <c r="B153" s="110" t="s">
        <v>237</v>
      </c>
      <c r="C153" s="151">
        <v>2017</v>
      </c>
      <c r="D153" s="151"/>
      <c r="E153" s="320" t="s">
        <v>238</v>
      </c>
      <c r="F153" s="350" t="s">
        <v>65</v>
      </c>
      <c r="G153" s="382">
        <v>678571.43</v>
      </c>
      <c r="H153" s="360">
        <v>43490</v>
      </c>
      <c r="I153" s="360">
        <v>43876</v>
      </c>
      <c r="J153" s="351">
        <v>1</v>
      </c>
      <c r="K153" s="361">
        <v>588793.99</v>
      </c>
      <c r="L153" s="352"/>
      <c r="M153" s="451"/>
      <c r="P153" s="442"/>
    </row>
    <row r="154" spans="1:16" ht="12">
      <c r="A154" s="5">
        <v>248</v>
      </c>
      <c r="B154" s="41">
        <v>0</v>
      </c>
      <c r="C154" s="151">
        <v>2017</v>
      </c>
      <c r="D154" s="384"/>
      <c r="E154" s="320" t="s">
        <v>239</v>
      </c>
      <c r="F154" s="350" t="s">
        <v>42</v>
      </c>
      <c r="G154" s="382">
        <v>678571.43</v>
      </c>
      <c r="H154" s="360"/>
      <c r="I154" s="360"/>
      <c r="J154" s="351"/>
      <c r="K154" s="361">
        <v>0</v>
      </c>
      <c r="L154" s="352"/>
      <c r="P154" s="442"/>
    </row>
    <row r="155" spans="1:16" ht="12">
      <c r="A155" s="5">
        <v>254</v>
      </c>
      <c r="B155" s="41" t="s">
        <v>240</v>
      </c>
      <c r="C155" s="151">
        <v>2017</v>
      </c>
      <c r="D155" s="384"/>
      <c r="E155" s="320" t="s">
        <v>241</v>
      </c>
      <c r="F155" s="350" t="s">
        <v>96</v>
      </c>
      <c r="G155" s="382">
        <v>1678571.43</v>
      </c>
      <c r="H155" s="360"/>
      <c r="I155" s="360"/>
      <c r="J155" s="351"/>
      <c r="K155" s="359">
        <v>0</v>
      </c>
      <c r="L155" s="352"/>
      <c r="P155" s="442"/>
    </row>
    <row r="156" spans="1:16" ht="12">
      <c r="A156" s="5">
        <v>262</v>
      </c>
      <c r="B156" s="95" t="s">
        <v>242</v>
      </c>
      <c r="C156" s="151">
        <v>2017</v>
      </c>
      <c r="D156" s="384"/>
      <c r="E156" s="320" t="s">
        <v>243</v>
      </c>
      <c r="F156" s="350" t="s">
        <v>19</v>
      </c>
      <c r="G156" s="382">
        <v>934500</v>
      </c>
      <c r="H156" s="360">
        <v>43496</v>
      </c>
      <c r="I156" s="360">
        <v>43982</v>
      </c>
      <c r="J156" s="351">
        <v>1</v>
      </c>
      <c r="K156" s="361">
        <v>575402.78</v>
      </c>
      <c r="L156" s="352"/>
      <c r="P156" s="442"/>
    </row>
    <row r="157" spans="1:16" s="41" customFormat="1" ht="12">
      <c r="A157" s="43">
        <v>263</v>
      </c>
      <c r="B157" s="110" t="s">
        <v>244</v>
      </c>
      <c r="C157" s="151">
        <v>2017</v>
      </c>
      <c r="D157" s="151"/>
      <c r="E157" s="320" t="s">
        <v>245</v>
      </c>
      <c r="F157" s="350" t="s">
        <v>19</v>
      </c>
      <c r="G157" s="382">
        <v>2200000</v>
      </c>
      <c r="H157" s="360">
        <v>43486</v>
      </c>
      <c r="I157" s="360" t="s">
        <v>796</v>
      </c>
      <c r="J157" s="351">
        <v>0.48</v>
      </c>
      <c r="K157" s="361">
        <v>1054599.8999999999</v>
      </c>
      <c r="L157" s="352"/>
      <c r="M157" s="320" t="s">
        <v>246</v>
      </c>
      <c r="P157" s="442"/>
    </row>
    <row r="158" spans="1:16" s="41" customFormat="1" ht="12">
      <c r="A158" s="43">
        <v>264</v>
      </c>
      <c r="B158" s="95" t="s">
        <v>247</v>
      </c>
      <c r="C158" s="151">
        <v>2017</v>
      </c>
      <c r="D158" s="151"/>
      <c r="E158" s="320" t="s">
        <v>248</v>
      </c>
      <c r="F158" s="350" t="s">
        <v>189</v>
      </c>
      <c r="G158" s="382">
        <v>600000</v>
      </c>
      <c r="H158" s="360">
        <v>43147</v>
      </c>
      <c r="I158" s="360">
        <v>43281</v>
      </c>
      <c r="J158" s="351">
        <v>1</v>
      </c>
      <c r="K158" s="361">
        <v>563174.77</v>
      </c>
      <c r="L158" s="352"/>
      <c r="M158" s="320"/>
      <c r="P158" s="442"/>
    </row>
    <row r="159" spans="1:16" ht="12">
      <c r="A159" s="5">
        <v>265</v>
      </c>
      <c r="B159" s="110" t="s">
        <v>249</v>
      </c>
      <c r="C159" s="151">
        <v>2017</v>
      </c>
      <c r="D159" s="384"/>
      <c r="E159" s="320" t="s">
        <v>250</v>
      </c>
      <c r="F159" s="350" t="s">
        <v>177</v>
      </c>
      <c r="G159" s="382">
        <v>900000</v>
      </c>
      <c r="H159" s="360"/>
      <c r="I159" s="360"/>
      <c r="J159" s="351"/>
      <c r="K159" s="361">
        <v>0</v>
      </c>
      <c r="L159" s="352"/>
      <c r="M159" s="451"/>
      <c r="P159" s="442"/>
    </row>
    <row r="160" spans="1:16" ht="12">
      <c r="A160" s="5">
        <v>266</v>
      </c>
      <c r="B160" s="41">
        <v>0</v>
      </c>
      <c r="C160" s="151">
        <v>2017</v>
      </c>
      <c r="D160" s="384"/>
      <c r="E160" s="320" t="s">
        <v>251</v>
      </c>
      <c r="F160" s="350" t="s">
        <v>228</v>
      </c>
      <c r="G160" s="382">
        <v>900000</v>
      </c>
      <c r="H160" s="360"/>
      <c r="I160" s="360"/>
      <c r="J160" s="351"/>
      <c r="K160" s="361">
        <v>0</v>
      </c>
      <c r="L160" s="352"/>
      <c r="P160" s="442"/>
    </row>
    <row r="161" spans="1:16" ht="12">
      <c r="A161" s="5">
        <v>268</v>
      </c>
      <c r="B161" s="95" t="s">
        <v>252</v>
      </c>
      <c r="C161" s="151">
        <v>2017</v>
      </c>
      <c r="D161" s="384"/>
      <c r="E161" s="320" t="s">
        <v>253</v>
      </c>
      <c r="F161" s="350" t="s">
        <v>254</v>
      </c>
      <c r="G161" s="382">
        <v>150000</v>
      </c>
      <c r="H161" s="360">
        <v>43085</v>
      </c>
      <c r="I161" s="360">
        <v>43189</v>
      </c>
      <c r="J161" s="351">
        <v>1</v>
      </c>
      <c r="K161" s="361">
        <v>126833.17</v>
      </c>
      <c r="L161" s="352"/>
      <c r="M161" s="451"/>
      <c r="P161" s="442"/>
    </row>
    <row r="162" spans="1:16" ht="22.5">
      <c r="A162" s="5">
        <v>269</v>
      </c>
      <c r="B162" s="41" t="s">
        <v>255</v>
      </c>
      <c r="C162" s="151">
        <v>2017</v>
      </c>
      <c r="D162" s="384"/>
      <c r="E162" s="320" t="s">
        <v>256</v>
      </c>
      <c r="F162" s="350" t="s">
        <v>107</v>
      </c>
      <c r="G162" s="382">
        <v>100000</v>
      </c>
      <c r="H162" s="360"/>
      <c r="I162" s="360"/>
      <c r="J162" s="351"/>
      <c r="K162" s="361">
        <v>0</v>
      </c>
      <c r="L162" s="352"/>
      <c r="P162" s="442"/>
    </row>
    <row r="163" spans="1:16" s="41" customFormat="1" ht="12">
      <c r="A163" s="43">
        <v>270</v>
      </c>
      <c r="B163" s="41" t="s">
        <v>257</v>
      </c>
      <c r="C163" s="151">
        <v>2017</v>
      </c>
      <c r="D163" s="151"/>
      <c r="E163" s="320" t="s">
        <v>258</v>
      </c>
      <c r="F163" s="350" t="s">
        <v>177</v>
      </c>
      <c r="G163" s="382">
        <v>100000</v>
      </c>
      <c r="H163" s="360">
        <v>43266</v>
      </c>
      <c r="I163" s="360">
        <v>44196</v>
      </c>
      <c r="J163" s="351">
        <v>0.03</v>
      </c>
      <c r="K163" s="361">
        <v>3058</v>
      </c>
      <c r="L163" s="352"/>
      <c r="M163" s="350" t="s">
        <v>981</v>
      </c>
      <c r="P163" s="442"/>
    </row>
    <row r="164" spans="1:16" s="41" customFormat="1" ht="12">
      <c r="A164" s="43">
        <v>271</v>
      </c>
      <c r="B164" s="95" t="s">
        <v>259</v>
      </c>
      <c r="C164" s="151">
        <v>2017</v>
      </c>
      <c r="D164" s="151"/>
      <c r="E164" s="320" t="s">
        <v>260</v>
      </c>
      <c r="F164" s="350" t="s">
        <v>208</v>
      </c>
      <c r="G164" s="382">
        <v>110000</v>
      </c>
      <c r="H164" s="360">
        <v>43666</v>
      </c>
      <c r="I164" s="360">
        <v>44196</v>
      </c>
      <c r="J164" s="351">
        <v>0.14000000000000001</v>
      </c>
      <c r="K164" s="361">
        <v>16811.66</v>
      </c>
      <c r="L164" s="352"/>
      <c r="M164" s="350" t="s">
        <v>981</v>
      </c>
      <c r="P164" s="442"/>
    </row>
    <row r="165" spans="1:16" s="41" customFormat="1" ht="12">
      <c r="A165" s="43">
        <v>272</v>
      </c>
      <c r="B165" s="41">
        <v>0</v>
      </c>
      <c r="C165" s="151">
        <v>2017</v>
      </c>
      <c r="D165" s="151"/>
      <c r="E165" s="320" t="s">
        <v>261</v>
      </c>
      <c r="F165" s="350" t="s">
        <v>27</v>
      </c>
      <c r="G165" s="382">
        <v>100000</v>
      </c>
      <c r="H165" s="360"/>
      <c r="I165" s="360"/>
      <c r="J165" s="351"/>
      <c r="K165" s="361">
        <v>0</v>
      </c>
      <c r="L165" s="352"/>
      <c r="M165" s="451" t="s">
        <v>990</v>
      </c>
      <c r="P165" s="442"/>
    </row>
    <row r="166" spans="1:16" s="41" customFormat="1" ht="22.5">
      <c r="A166" s="43">
        <v>273</v>
      </c>
      <c r="B166" s="95" t="s">
        <v>262</v>
      </c>
      <c r="C166" s="151">
        <v>2017</v>
      </c>
      <c r="D166" s="151"/>
      <c r="E166" s="320" t="s">
        <v>263</v>
      </c>
      <c r="F166" s="350" t="s">
        <v>264</v>
      </c>
      <c r="G166" s="382">
        <v>50000</v>
      </c>
      <c r="H166" s="360">
        <v>43692</v>
      </c>
      <c r="I166" s="360">
        <v>43926</v>
      </c>
      <c r="J166" s="351">
        <v>0.27</v>
      </c>
      <c r="K166" s="361">
        <v>13835.24</v>
      </c>
      <c r="L166" s="352"/>
      <c r="M166" s="350" t="s">
        <v>981</v>
      </c>
      <c r="P166" s="442"/>
    </row>
    <row r="167" spans="1:16" s="41" customFormat="1" ht="12">
      <c r="A167" s="43">
        <v>274</v>
      </c>
      <c r="B167" s="41">
        <v>0</v>
      </c>
      <c r="C167" s="151">
        <v>2017</v>
      </c>
      <c r="D167" s="151"/>
      <c r="E167" s="320" t="s">
        <v>265</v>
      </c>
      <c r="F167" s="350" t="s">
        <v>177</v>
      </c>
      <c r="G167" s="382">
        <v>50000</v>
      </c>
      <c r="H167" s="360"/>
      <c r="I167" s="360"/>
      <c r="J167" s="351"/>
      <c r="K167" s="361">
        <v>0</v>
      </c>
      <c r="L167" s="352"/>
      <c r="M167" s="451"/>
      <c r="P167" s="442"/>
    </row>
    <row r="168" spans="1:16" ht="12">
      <c r="A168" s="5">
        <v>275</v>
      </c>
      <c r="B168" s="41">
        <v>0</v>
      </c>
      <c r="C168" s="151">
        <v>2017</v>
      </c>
      <c r="D168" s="384"/>
      <c r="E168" s="320" t="s">
        <v>266</v>
      </c>
      <c r="F168" s="350" t="s">
        <v>267</v>
      </c>
      <c r="G168" s="382">
        <v>50000</v>
      </c>
      <c r="H168" s="360"/>
      <c r="I168" s="360"/>
      <c r="J168" s="351"/>
      <c r="K168" s="361">
        <v>0</v>
      </c>
      <c r="L168" s="352"/>
      <c r="M168" s="451"/>
      <c r="P168" s="442"/>
    </row>
    <row r="169" spans="1:16" ht="12">
      <c r="A169" s="5">
        <v>276</v>
      </c>
      <c r="B169" s="95" t="s">
        <v>268</v>
      </c>
      <c r="C169" s="151">
        <v>2017</v>
      </c>
      <c r="D169" s="384"/>
      <c r="E169" s="320" t="s">
        <v>269</v>
      </c>
      <c r="F169" s="350" t="s">
        <v>27</v>
      </c>
      <c r="G169" s="382">
        <v>300000</v>
      </c>
      <c r="H169" s="360">
        <v>43147</v>
      </c>
      <c r="I169" s="360">
        <v>43281</v>
      </c>
      <c r="J169" s="351">
        <v>1</v>
      </c>
      <c r="K169" s="361">
        <f>260221.5+26107.2</f>
        <v>286328.7</v>
      </c>
      <c r="L169" s="352"/>
      <c r="P169" s="442"/>
    </row>
    <row r="170" spans="1:16" s="41" customFormat="1" ht="12">
      <c r="A170" s="43">
        <v>277</v>
      </c>
      <c r="B170" s="110" t="s">
        <v>270</v>
      </c>
      <c r="C170" s="151">
        <v>2017</v>
      </c>
      <c r="D170" s="151"/>
      <c r="E170" s="320" t="s">
        <v>271</v>
      </c>
      <c r="F170" s="350" t="s">
        <v>267</v>
      </c>
      <c r="G170" s="382">
        <v>50000</v>
      </c>
      <c r="H170" s="360">
        <v>43420</v>
      </c>
      <c r="I170" s="360">
        <v>43951</v>
      </c>
      <c r="J170" s="351">
        <v>0.7</v>
      </c>
      <c r="K170" s="361">
        <f>+G170-14675</f>
        <v>35325</v>
      </c>
      <c r="L170" s="352"/>
      <c r="M170" s="350" t="s">
        <v>981</v>
      </c>
      <c r="P170" s="442"/>
    </row>
    <row r="171" spans="1:16" s="41" customFormat="1" ht="12">
      <c r="A171" s="43">
        <v>278</v>
      </c>
      <c r="B171" s="41" t="s">
        <v>272</v>
      </c>
      <c r="C171" s="151">
        <v>2017</v>
      </c>
      <c r="D171" s="151"/>
      <c r="E171" s="320" t="s">
        <v>273</v>
      </c>
      <c r="F171" s="350" t="s">
        <v>114</v>
      </c>
      <c r="G171" s="382">
        <v>220000</v>
      </c>
      <c r="H171" s="360">
        <v>43550</v>
      </c>
      <c r="I171" s="360">
        <v>44012</v>
      </c>
      <c r="J171" s="351">
        <v>0.61</v>
      </c>
      <c r="K171" s="361">
        <v>135396.79999999999</v>
      </c>
      <c r="L171" s="352"/>
      <c r="M171" s="350" t="s">
        <v>981</v>
      </c>
      <c r="P171" s="442"/>
    </row>
    <row r="172" spans="1:16" s="41" customFormat="1" ht="12">
      <c r="A172" s="43">
        <v>279</v>
      </c>
      <c r="B172" s="41" t="s">
        <v>274</v>
      </c>
      <c r="C172" s="151">
        <v>2017</v>
      </c>
      <c r="D172" s="151"/>
      <c r="E172" s="320" t="s">
        <v>275</v>
      </c>
      <c r="F172" s="350" t="s">
        <v>205</v>
      </c>
      <c r="G172" s="382">
        <v>50000</v>
      </c>
      <c r="H172" s="360"/>
      <c r="I172" s="360"/>
      <c r="J172" s="351"/>
      <c r="K172" s="361">
        <v>0</v>
      </c>
      <c r="L172" s="352"/>
      <c r="M172" s="451"/>
      <c r="P172" s="442"/>
    </row>
    <row r="173" spans="1:16" s="41" customFormat="1" ht="12">
      <c r="A173" s="43">
        <v>280</v>
      </c>
      <c r="B173" s="95" t="s">
        <v>276</v>
      </c>
      <c r="C173" s="151">
        <v>2017</v>
      </c>
      <c r="D173" s="151"/>
      <c r="E173" s="320" t="s">
        <v>277</v>
      </c>
      <c r="F173" s="350" t="s">
        <v>122</v>
      </c>
      <c r="G173" s="382">
        <v>60000</v>
      </c>
      <c r="H173" s="360">
        <v>43467</v>
      </c>
      <c r="I173" s="360">
        <v>43524</v>
      </c>
      <c r="J173" s="351">
        <v>1</v>
      </c>
      <c r="K173" s="361">
        <v>43514.9</v>
      </c>
      <c r="L173" s="352"/>
      <c r="M173" s="320"/>
      <c r="P173" s="442"/>
    </row>
    <row r="174" spans="1:16" s="41" customFormat="1" ht="12">
      <c r="A174" s="43">
        <v>281</v>
      </c>
      <c r="B174" s="41">
        <v>0</v>
      </c>
      <c r="C174" s="151">
        <v>2017</v>
      </c>
      <c r="D174" s="151"/>
      <c r="E174" s="320" t="s">
        <v>278</v>
      </c>
      <c r="F174" s="350" t="s">
        <v>279</v>
      </c>
      <c r="G174" s="382">
        <v>60000</v>
      </c>
      <c r="H174" s="360">
        <v>43632</v>
      </c>
      <c r="I174" s="360"/>
      <c r="J174" s="351"/>
      <c r="K174" s="361">
        <v>0</v>
      </c>
      <c r="L174" s="352"/>
      <c r="M174" s="451"/>
      <c r="P174" s="442"/>
    </row>
    <row r="175" spans="1:16" s="41" customFormat="1" ht="12">
      <c r="A175" s="43">
        <v>282</v>
      </c>
      <c r="B175" s="95" t="s">
        <v>280</v>
      </c>
      <c r="C175" s="151">
        <v>2017</v>
      </c>
      <c r="D175" s="151"/>
      <c r="E175" s="320" t="s">
        <v>281</v>
      </c>
      <c r="F175" s="350" t="s">
        <v>264</v>
      </c>
      <c r="G175" s="382">
        <v>70000</v>
      </c>
      <c r="H175" s="360">
        <v>43632</v>
      </c>
      <c r="I175" s="360">
        <v>43677</v>
      </c>
      <c r="J175" s="351">
        <v>1</v>
      </c>
      <c r="K175" s="361">
        <v>54252.49</v>
      </c>
      <c r="L175" s="352"/>
      <c r="M175" s="320"/>
      <c r="P175" s="442"/>
    </row>
    <row r="176" spans="1:16" s="41" customFormat="1" ht="12">
      <c r="A176" s="43">
        <v>283</v>
      </c>
      <c r="B176" s="110" t="s">
        <v>282</v>
      </c>
      <c r="C176" s="151">
        <v>2017</v>
      </c>
      <c r="D176" s="151"/>
      <c r="E176" s="320" t="s">
        <v>283</v>
      </c>
      <c r="F176" s="350" t="s">
        <v>24</v>
      </c>
      <c r="G176" s="382">
        <v>70000</v>
      </c>
      <c r="H176" s="360">
        <v>43763</v>
      </c>
      <c r="I176" s="360">
        <v>43952</v>
      </c>
      <c r="J176" s="351">
        <v>0.67</v>
      </c>
      <c r="K176" s="361">
        <v>64349.22</v>
      </c>
      <c r="L176" s="352"/>
      <c r="M176" s="350" t="s">
        <v>981</v>
      </c>
      <c r="P176" s="442"/>
    </row>
    <row r="177" spans="1:16" s="41" customFormat="1" ht="12">
      <c r="A177" s="43">
        <v>284</v>
      </c>
      <c r="B177" s="41" t="s">
        <v>284</v>
      </c>
      <c r="C177" s="151">
        <v>2017</v>
      </c>
      <c r="D177" s="151"/>
      <c r="E177" s="320" t="s">
        <v>285</v>
      </c>
      <c r="F177" s="350" t="s">
        <v>286</v>
      </c>
      <c r="G177" s="382">
        <v>145000</v>
      </c>
      <c r="H177" s="360">
        <v>43106</v>
      </c>
      <c r="I177" s="360">
        <v>43266</v>
      </c>
      <c r="J177" s="351">
        <v>1</v>
      </c>
      <c r="K177" s="361">
        <v>136216.20000000001</v>
      </c>
      <c r="L177" s="352"/>
      <c r="M177" s="320"/>
      <c r="P177" s="442"/>
    </row>
    <row r="178" spans="1:16" s="41" customFormat="1" ht="12">
      <c r="A178" s="43">
        <v>285</v>
      </c>
      <c r="B178" s="41">
        <v>0</v>
      </c>
      <c r="C178" s="151">
        <v>2017</v>
      </c>
      <c r="D178" s="151"/>
      <c r="E178" s="320" t="s">
        <v>287</v>
      </c>
      <c r="F178" s="350" t="s">
        <v>189</v>
      </c>
      <c r="G178" s="382">
        <v>70000</v>
      </c>
      <c r="H178" s="360">
        <v>43708</v>
      </c>
      <c r="I178" s="360">
        <v>43890</v>
      </c>
      <c r="J178" s="351">
        <v>0.89</v>
      </c>
      <c r="K178" s="361">
        <f>59150+3196</f>
        <v>62346</v>
      </c>
      <c r="L178" s="352"/>
      <c r="M178" s="350" t="s">
        <v>981</v>
      </c>
      <c r="P178" s="442"/>
    </row>
    <row r="179" spans="1:16" s="41" customFormat="1" ht="12">
      <c r="A179" s="43">
        <v>286</v>
      </c>
      <c r="B179" s="95" t="s">
        <v>288</v>
      </c>
      <c r="C179" s="151">
        <v>2017</v>
      </c>
      <c r="D179" s="151"/>
      <c r="E179" s="320" t="s">
        <v>289</v>
      </c>
      <c r="F179" s="350" t="s">
        <v>189</v>
      </c>
      <c r="G179" s="382">
        <v>100000</v>
      </c>
      <c r="H179" s="360">
        <v>43677</v>
      </c>
      <c r="I179" s="360">
        <v>43982</v>
      </c>
      <c r="J179" s="351">
        <v>0.62</v>
      </c>
      <c r="K179" s="361">
        <v>73715.89</v>
      </c>
      <c r="L179" s="352"/>
      <c r="M179" s="451" t="s">
        <v>290</v>
      </c>
      <c r="P179" s="442"/>
    </row>
    <row r="180" spans="1:16" s="41" customFormat="1" ht="12">
      <c r="A180" s="43">
        <v>287</v>
      </c>
      <c r="B180" s="95" t="s">
        <v>291</v>
      </c>
      <c r="C180" s="151">
        <v>2017</v>
      </c>
      <c r="D180" s="151"/>
      <c r="E180" s="320" t="s">
        <v>292</v>
      </c>
      <c r="F180" s="350" t="s">
        <v>211</v>
      </c>
      <c r="G180" s="382">
        <v>50000</v>
      </c>
      <c r="H180" s="360">
        <v>43106</v>
      </c>
      <c r="I180" s="360">
        <v>43281</v>
      </c>
      <c r="J180" s="351">
        <v>1</v>
      </c>
      <c r="K180" s="361">
        <v>44857.31</v>
      </c>
      <c r="L180" s="352"/>
      <c r="M180" s="320"/>
      <c r="P180" s="442"/>
    </row>
    <row r="181" spans="1:16" s="41" customFormat="1" ht="12">
      <c r="A181" s="43">
        <v>289</v>
      </c>
      <c r="B181" s="95" t="s">
        <v>293</v>
      </c>
      <c r="C181" s="151">
        <v>2017</v>
      </c>
      <c r="D181" s="151"/>
      <c r="E181" s="320" t="s">
        <v>294</v>
      </c>
      <c r="F181" s="350" t="s">
        <v>205</v>
      </c>
      <c r="G181" s="382">
        <v>50000</v>
      </c>
      <c r="H181" s="360">
        <v>43175</v>
      </c>
      <c r="I181" s="360">
        <v>43220</v>
      </c>
      <c r="J181" s="351">
        <v>1</v>
      </c>
      <c r="K181" s="361">
        <v>46024.73</v>
      </c>
      <c r="L181" s="352"/>
      <c r="M181" s="451"/>
      <c r="P181" s="442"/>
    </row>
    <row r="182" spans="1:16" s="41" customFormat="1" ht="12">
      <c r="A182" s="43">
        <v>290</v>
      </c>
      <c r="B182" s="95" t="s">
        <v>295</v>
      </c>
      <c r="C182" s="151">
        <v>2017</v>
      </c>
      <c r="D182" s="151"/>
      <c r="E182" s="320" t="s">
        <v>296</v>
      </c>
      <c r="F182" s="350" t="s">
        <v>27</v>
      </c>
      <c r="G182" s="382">
        <v>200000</v>
      </c>
      <c r="H182" s="360" t="s">
        <v>798</v>
      </c>
      <c r="I182" s="360">
        <v>44196</v>
      </c>
      <c r="J182" s="351">
        <v>0.3</v>
      </c>
      <c r="K182" s="361">
        <v>62827.91</v>
      </c>
      <c r="L182" s="352"/>
      <c r="M182" s="350" t="s">
        <v>981</v>
      </c>
      <c r="P182" s="442"/>
    </row>
    <row r="183" spans="1:16" s="41" customFormat="1" ht="12">
      <c r="A183" s="43">
        <v>292</v>
      </c>
      <c r="B183" s="110" t="s">
        <v>297</v>
      </c>
      <c r="C183" s="151">
        <v>2017</v>
      </c>
      <c r="D183" s="151"/>
      <c r="E183" s="320" t="s">
        <v>298</v>
      </c>
      <c r="F183" s="350" t="s">
        <v>267</v>
      </c>
      <c r="G183" s="382">
        <v>200000</v>
      </c>
      <c r="H183" s="360"/>
      <c r="I183" s="360"/>
      <c r="J183" s="351"/>
      <c r="K183" s="361">
        <v>0</v>
      </c>
      <c r="L183" s="352"/>
      <c r="M183" s="451"/>
      <c r="P183" s="442"/>
    </row>
    <row r="184" spans="1:16" ht="12">
      <c r="A184" s="5">
        <v>293</v>
      </c>
      <c r="B184" s="95" t="s">
        <v>299</v>
      </c>
      <c r="C184" s="151">
        <v>2017</v>
      </c>
      <c r="D184" s="384"/>
      <c r="E184" s="320" t="s">
        <v>300</v>
      </c>
      <c r="F184" s="350" t="s">
        <v>279</v>
      </c>
      <c r="G184" s="382">
        <v>250000</v>
      </c>
      <c r="H184" s="360">
        <v>43116</v>
      </c>
      <c r="I184" s="360">
        <v>43281</v>
      </c>
      <c r="J184" s="351">
        <v>1</v>
      </c>
      <c r="K184" s="373">
        <f>198701.36+6573.66+18958.8</f>
        <v>224233.81999999998</v>
      </c>
      <c r="L184" s="352"/>
      <c r="P184" s="442"/>
    </row>
    <row r="185" spans="1:16" ht="12">
      <c r="A185" s="5">
        <v>294</v>
      </c>
      <c r="B185" s="95" t="s">
        <v>301</v>
      </c>
      <c r="C185" s="151">
        <v>2017</v>
      </c>
      <c r="D185" s="384"/>
      <c r="E185" s="320" t="s">
        <v>302</v>
      </c>
      <c r="F185" s="350" t="s">
        <v>205</v>
      </c>
      <c r="G185" s="382">
        <v>100000</v>
      </c>
      <c r="H185" s="360">
        <v>43175</v>
      </c>
      <c r="I185" s="360">
        <v>43251</v>
      </c>
      <c r="J185" s="351">
        <v>1</v>
      </c>
      <c r="K185" s="361">
        <v>90521.66</v>
      </c>
      <c r="L185" s="352"/>
      <c r="P185" s="442"/>
    </row>
    <row r="186" spans="1:16" s="41" customFormat="1" ht="12">
      <c r="A186" s="43">
        <v>296</v>
      </c>
      <c r="B186" s="41">
        <v>0</v>
      </c>
      <c r="C186" s="151">
        <v>2017</v>
      </c>
      <c r="D186" s="151"/>
      <c r="E186" s="320" t="s">
        <v>303</v>
      </c>
      <c r="F186" s="350" t="s">
        <v>27</v>
      </c>
      <c r="G186" s="382">
        <v>110000</v>
      </c>
      <c r="H186" s="360">
        <v>43132</v>
      </c>
      <c r="I186" s="360">
        <v>43881</v>
      </c>
      <c r="J186" s="351">
        <v>0.84</v>
      </c>
      <c r="K186" s="361">
        <f>38090+55367</f>
        <v>93457</v>
      </c>
      <c r="L186" s="352"/>
      <c r="M186" s="350" t="s">
        <v>981</v>
      </c>
      <c r="P186" s="442"/>
    </row>
    <row r="187" spans="1:16" ht="12">
      <c r="A187" s="5">
        <v>298</v>
      </c>
      <c r="B187" s="41">
        <v>0</v>
      </c>
      <c r="C187" s="151">
        <v>2017</v>
      </c>
      <c r="D187" s="384"/>
      <c r="E187" s="320" t="s">
        <v>304</v>
      </c>
      <c r="F187" s="350" t="s">
        <v>24</v>
      </c>
      <c r="G187" s="382">
        <v>200000</v>
      </c>
      <c r="H187" s="360"/>
      <c r="I187" s="360"/>
      <c r="J187" s="351"/>
      <c r="K187" s="361">
        <v>0</v>
      </c>
      <c r="L187" s="352"/>
      <c r="M187" s="451"/>
      <c r="P187" s="442"/>
    </row>
    <row r="188" spans="1:16" s="41" customFormat="1" ht="12">
      <c r="A188" s="43">
        <v>267</v>
      </c>
      <c r="B188" s="41" t="s">
        <v>305</v>
      </c>
      <c r="C188" s="151">
        <v>2017</v>
      </c>
      <c r="D188" s="151"/>
      <c r="E188" s="320" t="s">
        <v>306</v>
      </c>
      <c r="F188" s="350" t="s">
        <v>19</v>
      </c>
      <c r="G188" s="382">
        <v>10000</v>
      </c>
      <c r="H188" s="360">
        <v>43106</v>
      </c>
      <c r="I188" s="360">
        <v>43266</v>
      </c>
      <c r="J188" s="351">
        <v>1</v>
      </c>
      <c r="K188" s="361">
        <v>9060.49</v>
      </c>
      <c r="L188" s="352"/>
      <c r="M188" s="320"/>
      <c r="P188" s="442"/>
    </row>
    <row r="189" spans="1:16" s="41" customFormat="1" ht="22.5">
      <c r="A189" s="43">
        <v>303</v>
      </c>
      <c r="B189" s="95" t="s">
        <v>308</v>
      </c>
      <c r="C189" s="151">
        <v>2017</v>
      </c>
      <c r="D189" s="151"/>
      <c r="E189" s="320" t="s">
        <v>309</v>
      </c>
      <c r="F189" s="350" t="s">
        <v>42</v>
      </c>
      <c r="G189" s="382">
        <v>250000</v>
      </c>
      <c r="H189" s="360">
        <v>43419</v>
      </c>
      <c r="I189" s="360">
        <v>44196</v>
      </c>
      <c r="J189" s="351">
        <v>0.04</v>
      </c>
      <c r="K189" s="361">
        <v>10606.87</v>
      </c>
      <c r="L189" s="352"/>
      <c r="M189" s="320" t="s">
        <v>310</v>
      </c>
      <c r="P189" s="442"/>
    </row>
    <row r="190" spans="1:16" ht="12">
      <c r="A190" s="5">
        <v>304</v>
      </c>
      <c r="B190" s="41" t="s">
        <v>311</v>
      </c>
      <c r="C190" s="151">
        <v>2017</v>
      </c>
      <c r="D190" s="384"/>
      <c r="E190" s="320" t="s">
        <v>312</v>
      </c>
      <c r="F190" s="350" t="s">
        <v>211</v>
      </c>
      <c r="G190" s="382">
        <v>50000</v>
      </c>
      <c r="H190" s="360">
        <v>43175</v>
      </c>
      <c r="I190" s="370">
        <v>43646</v>
      </c>
      <c r="J190" s="351">
        <v>1</v>
      </c>
      <c r="K190" s="361">
        <v>41977.04</v>
      </c>
      <c r="L190" s="352"/>
      <c r="M190" s="451"/>
      <c r="P190" s="442"/>
    </row>
    <row r="191" spans="1:16" s="13" customFormat="1" ht="12">
      <c r="A191" s="5">
        <v>251</v>
      </c>
      <c r="B191" s="41" t="s">
        <v>313</v>
      </c>
      <c r="C191" s="151">
        <v>2017</v>
      </c>
      <c r="D191" s="384"/>
      <c r="E191" s="320" t="s">
        <v>314</v>
      </c>
      <c r="F191" s="350" t="s">
        <v>44</v>
      </c>
      <c r="G191" s="382">
        <v>70000</v>
      </c>
      <c r="H191" s="360">
        <v>43160</v>
      </c>
      <c r="I191" s="360">
        <v>43174</v>
      </c>
      <c r="J191" s="351">
        <v>1</v>
      </c>
      <c r="K191" s="361">
        <v>28933.33</v>
      </c>
      <c r="L191" s="352"/>
      <c r="M191" s="320"/>
      <c r="P191" s="442"/>
    </row>
    <row r="192" spans="1:16" ht="12">
      <c r="A192" s="5">
        <v>306</v>
      </c>
      <c r="B192" s="95" t="s">
        <v>315</v>
      </c>
      <c r="C192" s="151">
        <v>2017</v>
      </c>
      <c r="D192" s="384"/>
      <c r="E192" s="320" t="s">
        <v>316</v>
      </c>
      <c r="F192" s="350" t="s">
        <v>24</v>
      </c>
      <c r="G192" s="382">
        <v>100000</v>
      </c>
      <c r="H192" s="360">
        <v>43055</v>
      </c>
      <c r="I192" s="360">
        <v>43131</v>
      </c>
      <c r="J192" s="351">
        <v>1</v>
      </c>
      <c r="K192" s="361">
        <v>69781.89</v>
      </c>
      <c r="L192" s="352"/>
      <c r="M192" s="451"/>
      <c r="P192" s="442"/>
    </row>
    <row r="193" spans="1:16" ht="12" customHeight="1">
      <c r="A193" s="5">
        <v>309</v>
      </c>
      <c r="B193" s="110" t="s">
        <v>317</v>
      </c>
      <c r="C193" s="151">
        <v>2017</v>
      </c>
      <c r="D193" s="384"/>
      <c r="E193" s="320" t="s">
        <v>318</v>
      </c>
      <c r="F193" s="350" t="s">
        <v>319</v>
      </c>
      <c r="G193" s="382">
        <v>495000</v>
      </c>
      <c r="H193" s="360"/>
      <c r="I193" s="360"/>
      <c r="J193" s="351"/>
      <c r="K193" s="361">
        <v>0</v>
      </c>
      <c r="L193" s="352"/>
      <c r="P193" s="442"/>
    </row>
    <row r="194" spans="1:16" ht="12">
      <c r="A194" s="5">
        <v>310</v>
      </c>
      <c r="B194" s="95" t="s">
        <v>320</v>
      </c>
      <c r="C194" s="151">
        <v>2017</v>
      </c>
      <c r="D194" s="384"/>
      <c r="E194" s="320" t="s">
        <v>321</v>
      </c>
      <c r="F194" s="350" t="s">
        <v>39</v>
      </c>
      <c r="G194" s="382">
        <v>340000</v>
      </c>
      <c r="H194" s="360">
        <v>43040</v>
      </c>
      <c r="I194" s="360">
        <v>43159</v>
      </c>
      <c r="J194" s="351">
        <v>1</v>
      </c>
      <c r="K194" s="361">
        <v>327529.86</v>
      </c>
      <c r="L194" s="352"/>
      <c r="M194" s="451"/>
      <c r="P194" s="442"/>
    </row>
    <row r="195" spans="1:16" ht="22.5">
      <c r="A195" s="5">
        <v>312</v>
      </c>
      <c r="B195" s="110" t="s">
        <v>322</v>
      </c>
      <c r="C195" s="151">
        <v>2017</v>
      </c>
      <c r="D195" s="384"/>
      <c r="E195" s="320" t="s">
        <v>323</v>
      </c>
      <c r="F195" s="350" t="s">
        <v>107</v>
      </c>
      <c r="G195" s="382">
        <v>500000</v>
      </c>
      <c r="H195" s="360"/>
      <c r="I195" s="360"/>
      <c r="J195" s="351"/>
      <c r="K195" s="361">
        <v>0</v>
      </c>
      <c r="L195" s="352"/>
      <c r="P195" s="442"/>
    </row>
    <row r="196" spans="1:16" s="41" customFormat="1" ht="22.5">
      <c r="A196" s="43">
        <v>314</v>
      </c>
      <c r="B196" s="41" t="s">
        <v>324</v>
      </c>
      <c r="C196" s="151">
        <v>2017</v>
      </c>
      <c r="D196" s="151"/>
      <c r="E196" s="320" t="s">
        <v>325</v>
      </c>
      <c r="F196" s="350" t="s">
        <v>82</v>
      </c>
      <c r="G196" s="382">
        <v>1000000</v>
      </c>
      <c r="H196" s="360">
        <v>43382</v>
      </c>
      <c r="I196" s="360">
        <v>43982</v>
      </c>
      <c r="J196" s="351">
        <v>0.6</v>
      </c>
      <c r="K196" s="361">
        <v>0</v>
      </c>
      <c r="L196" s="352"/>
      <c r="M196" s="451" t="s">
        <v>989</v>
      </c>
      <c r="P196" s="442"/>
    </row>
    <row r="197" spans="1:16" s="41" customFormat="1" ht="12">
      <c r="A197" s="43">
        <v>317</v>
      </c>
      <c r="B197" s="41">
        <v>0</v>
      </c>
      <c r="C197" s="151">
        <v>2017</v>
      </c>
      <c r="D197" s="151"/>
      <c r="E197" s="320" t="s">
        <v>326</v>
      </c>
      <c r="F197" s="350"/>
      <c r="G197" s="382">
        <v>100000</v>
      </c>
      <c r="H197" s="360"/>
      <c r="I197" s="360"/>
      <c r="J197" s="351"/>
      <c r="K197" s="377">
        <v>0</v>
      </c>
      <c r="L197" s="352"/>
      <c r="M197" s="451"/>
      <c r="P197" s="442"/>
    </row>
    <row r="198" spans="1:16" s="41" customFormat="1" ht="12">
      <c r="A198" s="43">
        <v>318</v>
      </c>
      <c r="B198" s="95" t="s">
        <v>327</v>
      </c>
      <c r="C198" s="151">
        <v>2017</v>
      </c>
      <c r="D198" s="151"/>
      <c r="E198" s="320" t="s">
        <v>328</v>
      </c>
      <c r="F198" s="350"/>
      <c r="G198" s="382">
        <v>100000</v>
      </c>
      <c r="H198" s="360">
        <v>42947</v>
      </c>
      <c r="I198" s="360">
        <v>43921</v>
      </c>
      <c r="J198" s="351">
        <v>1</v>
      </c>
      <c r="K198" s="361">
        <v>79896.460000000006</v>
      </c>
      <c r="L198" s="352"/>
      <c r="M198" s="320"/>
      <c r="P198" s="442"/>
    </row>
    <row r="199" spans="1:16" s="41" customFormat="1" ht="12">
      <c r="A199" s="43">
        <v>319</v>
      </c>
      <c r="B199" s="95" t="s">
        <v>329</v>
      </c>
      <c r="C199" s="151">
        <v>2017</v>
      </c>
      <c r="D199" s="151"/>
      <c r="E199" s="320" t="s">
        <v>330</v>
      </c>
      <c r="F199" s="350"/>
      <c r="G199" s="382">
        <v>330000</v>
      </c>
      <c r="H199" s="360">
        <v>43102</v>
      </c>
      <c r="I199" s="360">
        <v>43281</v>
      </c>
      <c r="J199" s="351">
        <v>1</v>
      </c>
      <c r="K199" s="361">
        <v>306358.28999999998</v>
      </c>
      <c r="L199" s="352"/>
      <c r="M199" s="451"/>
      <c r="P199" s="442"/>
    </row>
    <row r="200" spans="1:16" s="41" customFormat="1" ht="12">
      <c r="A200" s="43">
        <v>323</v>
      </c>
      <c r="B200" s="41" t="s">
        <v>331</v>
      </c>
      <c r="C200" s="151">
        <v>2017</v>
      </c>
      <c r="D200" s="151"/>
      <c r="E200" s="320" t="s">
        <v>332</v>
      </c>
      <c r="F200" s="350"/>
      <c r="G200" s="382">
        <v>5700000</v>
      </c>
      <c r="H200" s="360">
        <v>43525</v>
      </c>
      <c r="I200" s="360">
        <v>43891</v>
      </c>
      <c r="J200" s="351">
        <v>0.83</v>
      </c>
      <c r="K200" s="361">
        <v>2785304.59</v>
      </c>
      <c r="L200" s="352"/>
      <c r="M200" s="350" t="s">
        <v>981</v>
      </c>
      <c r="P200" s="442"/>
    </row>
    <row r="201" spans="1:16" s="41" customFormat="1" ht="12">
      <c r="A201" s="43">
        <v>324</v>
      </c>
      <c r="B201" s="41" t="s">
        <v>333</v>
      </c>
      <c r="C201" s="151">
        <v>2017</v>
      </c>
      <c r="D201" s="151"/>
      <c r="E201" s="380" t="s">
        <v>334</v>
      </c>
      <c r="F201" s="350"/>
      <c r="G201" s="382">
        <v>154784.57999999999</v>
      </c>
      <c r="H201" s="360">
        <v>43481</v>
      </c>
      <c r="I201" s="360">
        <v>43555</v>
      </c>
      <c r="J201" s="351">
        <v>1</v>
      </c>
      <c r="K201" s="361">
        <v>133057.22</v>
      </c>
      <c r="L201" s="352"/>
      <c r="M201" s="451"/>
      <c r="P201" s="442"/>
    </row>
    <row r="202" spans="1:16" ht="12">
      <c r="A202" s="5">
        <v>326</v>
      </c>
      <c r="B202" s="41">
        <v>0</v>
      </c>
      <c r="C202" s="151">
        <v>2017</v>
      </c>
      <c r="D202" s="384"/>
      <c r="E202" s="320" t="s">
        <v>335</v>
      </c>
      <c r="F202" s="350"/>
      <c r="G202" s="382">
        <v>1000000</v>
      </c>
      <c r="H202" s="360"/>
      <c r="I202" s="360"/>
      <c r="J202" s="351"/>
      <c r="K202" s="361">
        <v>0</v>
      </c>
      <c r="L202" s="352"/>
      <c r="M202" s="451"/>
      <c r="P202" s="442"/>
    </row>
    <row r="203" spans="1:16" s="41" customFormat="1" ht="12">
      <c r="A203" s="43">
        <v>328</v>
      </c>
      <c r="B203" s="41" t="s">
        <v>336</v>
      </c>
      <c r="C203" s="151">
        <v>2017</v>
      </c>
      <c r="D203" s="151"/>
      <c r="E203" s="320" t="s">
        <v>337</v>
      </c>
      <c r="F203" s="350"/>
      <c r="G203" s="382">
        <v>2300000</v>
      </c>
      <c r="H203" s="360">
        <v>43190</v>
      </c>
      <c r="I203" s="360">
        <v>43830</v>
      </c>
      <c r="J203" s="351">
        <v>0.99790000000000001</v>
      </c>
      <c r="K203" s="361">
        <v>2107332.2999999998</v>
      </c>
      <c r="L203" s="352"/>
      <c r="M203" s="451"/>
      <c r="P203" s="442"/>
    </row>
    <row r="204" spans="1:16" s="41" customFormat="1" ht="12">
      <c r="A204" s="43">
        <v>226</v>
      </c>
      <c r="B204" s="95" t="s">
        <v>338</v>
      </c>
      <c r="C204" s="151">
        <v>2017</v>
      </c>
      <c r="D204" s="151"/>
      <c r="E204" s="320" t="s">
        <v>339</v>
      </c>
      <c r="F204" s="350" t="s">
        <v>340</v>
      </c>
      <c r="G204" s="382">
        <v>580000</v>
      </c>
      <c r="H204" s="360">
        <v>43085</v>
      </c>
      <c r="I204" s="360">
        <v>43281</v>
      </c>
      <c r="J204" s="351">
        <v>1</v>
      </c>
      <c r="K204" s="361">
        <f>492259.85+56830.5</f>
        <v>549090.35</v>
      </c>
      <c r="L204" s="352"/>
      <c r="M204" s="451"/>
      <c r="P204" s="442"/>
    </row>
    <row r="205" spans="1:16" s="41" customFormat="1" ht="22.5">
      <c r="A205" s="43">
        <v>234</v>
      </c>
      <c r="B205" s="95" t="s">
        <v>341</v>
      </c>
      <c r="C205" s="151">
        <v>2017</v>
      </c>
      <c r="D205" s="151"/>
      <c r="E205" s="320" t="s">
        <v>342</v>
      </c>
      <c r="F205" s="350" t="s">
        <v>254</v>
      </c>
      <c r="G205" s="382">
        <v>559523.81000000006</v>
      </c>
      <c r="H205" s="360">
        <v>43208</v>
      </c>
      <c r="I205" s="360">
        <v>43312</v>
      </c>
      <c r="J205" s="351">
        <v>1</v>
      </c>
      <c r="K205" s="361">
        <v>519399.55</v>
      </c>
      <c r="L205" s="352"/>
      <c r="M205" s="451"/>
      <c r="P205" s="442"/>
    </row>
    <row r="206" spans="1:16" s="41" customFormat="1" ht="22.5">
      <c r="A206" s="43">
        <v>235</v>
      </c>
      <c r="B206" s="95" t="s">
        <v>343</v>
      </c>
      <c r="C206" s="151">
        <v>2017</v>
      </c>
      <c r="D206" s="151"/>
      <c r="E206" s="320" t="s">
        <v>344</v>
      </c>
      <c r="F206" s="350" t="s">
        <v>254</v>
      </c>
      <c r="G206" s="382">
        <v>559523.81000000006</v>
      </c>
      <c r="H206" s="360">
        <v>43175</v>
      </c>
      <c r="I206" s="360">
        <v>43708</v>
      </c>
      <c r="J206" s="351">
        <v>1</v>
      </c>
      <c r="K206" s="361">
        <v>505035.42</v>
      </c>
      <c r="L206" s="352"/>
      <c r="M206" s="451"/>
      <c r="P206" s="442"/>
    </row>
    <row r="207" spans="1:16" s="41" customFormat="1" ht="22.5">
      <c r="A207" s="43">
        <v>233</v>
      </c>
      <c r="B207" s="95" t="s">
        <v>345</v>
      </c>
      <c r="C207" s="151">
        <v>2017</v>
      </c>
      <c r="D207" s="151"/>
      <c r="E207" s="320" t="s">
        <v>346</v>
      </c>
      <c r="F207" s="350" t="s">
        <v>254</v>
      </c>
      <c r="G207" s="382">
        <v>559523.81000000006</v>
      </c>
      <c r="H207" s="360">
        <v>43358</v>
      </c>
      <c r="I207" s="360">
        <v>44089</v>
      </c>
      <c r="J207" s="351">
        <v>0.52</v>
      </c>
      <c r="K207" s="361">
        <v>293908.15999999997</v>
      </c>
      <c r="L207" s="352"/>
      <c r="M207" s="451" t="s">
        <v>991</v>
      </c>
      <c r="P207" s="442"/>
    </row>
    <row r="208" spans="1:16" s="41" customFormat="1" ht="12">
      <c r="A208" s="43">
        <v>237</v>
      </c>
      <c r="B208" s="110" t="s">
        <v>347</v>
      </c>
      <c r="C208" s="151">
        <v>2017</v>
      </c>
      <c r="D208" s="151"/>
      <c r="E208" s="320" t="s">
        <v>348</v>
      </c>
      <c r="F208" s="350" t="s">
        <v>39</v>
      </c>
      <c r="G208" s="382">
        <v>678571.43</v>
      </c>
      <c r="H208" s="360"/>
      <c r="I208" s="360"/>
      <c r="J208" s="351"/>
      <c r="K208" s="361">
        <v>0</v>
      </c>
      <c r="L208" s="352"/>
      <c r="M208" s="451"/>
      <c r="P208" s="442"/>
    </row>
    <row r="209" spans="1:16" s="41" customFormat="1" ht="12" customHeight="1">
      <c r="A209" s="43">
        <v>240</v>
      </c>
      <c r="B209" s="95" t="s">
        <v>349</v>
      </c>
      <c r="C209" s="151">
        <v>2017</v>
      </c>
      <c r="D209" s="151"/>
      <c r="E209" s="320" t="s">
        <v>350</v>
      </c>
      <c r="F209" s="350" t="s">
        <v>351</v>
      </c>
      <c r="G209" s="382">
        <v>500000</v>
      </c>
      <c r="H209" s="360">
        <v>43116</v>
      </c>
      <c r="I209" s="360">
        <v>43281</v>
      </c>
      <c r="J209" s="351">
        <v>1</v>
      </c>
      <c r="K209" s="361">
        <f>418405.18+53302.2</f>
        <v>471707.38</v>
      </c>
      <c r="L209" s="352"/>
      <c r="M209" s="451"/>
      <c r="P209" s="442"/>
    </row>
    <row r="210" spans="1:16" s="41" customFormat="1" ht="12">
      <c r="A210" s="43">
        <v>243</v>
      </c>
      <c r="B210" s="95" t="s">
        <v>352</v>
      </c>
      <c r="C210" s="151">
        <v>2017</v>
      </c>
      <c r="D210" s="151"/>
      <c r="E210" s="320" t="s">
        <v>353</v>
      </c>
      <c r="F210" s="350" t="s">
        <v>208</v>
      </c>
      <c r="G210" s="382">
        <v>500000</v>
      </c>
      <c r="H210" s="360">
        <v>43466</v>
      </c>
      <c r="I210" s="360">
        <v>43677</v>
      </c>
      <c r="J210" s="351">
        <v>1</v>
      </c>
      <c r="K210" s="361">
        <v>463687.64</v>
      </c>
      <c r="L210" s="352"/>
      <c r="M210" s="451"/>
      <c r="P210" s="442"/>
    </row>
    <row r="211" spans="1:16" s="41" customFormat="1" ht="12">
      <c r="A211" s="43">
        <v>258</v>
      </c>
      <c r="B211" s="110" t="s">
        <v>354</v>
      </c>
      <c r="C211" s="151">
        <v>2017</v>
      </c>
      <c r="D211" s="151"/>
      <c r="E211" s="320" t="s">
        <v>355</v>
      </c>
      <c r="F211" s="350" t="s">
        <v>47</v>
      </c>
      <c r="G211" s="382">
        <v>1128571.43</v>
      </c>
      <c r="H211" s="360">
        <v>43175</v>
      </c>
      <c r="I211" s="360">
        <v>44196</v>
      </c>
      <c r="J211" s="351">
        <v>0.15</v>
      </c>
      <c r="K211" s="361">
        <v>168535.72</v>
      </c>
      <c r="L211" s="352"/>
      <c r="M211" s="451"/>
      <c r="P211" s="442"/>
    </row>
    <row r="212" spans="1:16" ht="22.5">
      <c r="A212" s="5">
        <v>261</v>
      </c>
      <c r="B212" s="95" t="s">
        <v>356</v>
      </c>
      <c r="C212" s="151">
        <v>2017</v>
      </c>
      <c r="D212" s="384"/>
      <c r="E212" s="320" t="s">
        <v>357</v>
      </c>
      <c r="F212" s="350" t="s">
        <v>189</v>
      </c>
      <c r="G212" s="382">
        <v>600000</v>
      </c>
      <c r="H212" s="360">
        <v>43085</v>
      </c>
      <c r="I212" s="360">
        <v>43190</v>
      </c>
      <c r="J212" s="351">
        <v>1</v>
      </c>
      <c r="K212" s="361">
        <f>558776.69+1248.36</f>
        <v>560025.04999999993</v>
      </c>
      <c r="L212" s="352"/>
      <c r="M212" s="451"/>
      <c r="P212" s="442"/>
    </row>
    <row r="213" spans="1:16" ht="12">
      <c r="A213" s="5">
        <v>383</v>
      </c>
      <c r="C213" s="151">
        <v>2017</v>
      </c>
      <c r="D213" s="384"/>
      <c r="E213" s="380" t="s">
        <v>942</v>
      </c>
      <c r="F213" s="350"/>
      <c r="G213" s="382">
        <v>500000</v>
      </c>
      <c r="H213" s="360"/>
      <c r="I213" s="360"/>
      <c r="J213" s="351"/>
      <c r="K213" s="361">
        <v>0</v>
      </c>
      <c r="L213" s="352"/>
      <c r="P213" s="442"/>
    </row>
    <row r="214" spans="1:16" ht="12">
      <c r="A214" s="5">
        <v>385</v>
      </c>
      <c r="C214" s="151">
        <v>2017</v>
      </c>
      <c r="D214" s="384"/>
      <c r="E214" s="380" t="s">
        <v>943</v>
      </c>
      <c r="F214" s="350"/>
      <c r="G214" s="382">
        <v>1000000</v>
      </c>
      <c r="H214" s="360"/>
      <c r="I214" s="360"/>
      <c r="J214" s="351"/>
      <c r="K214" s="361">
        <v>0</v>
      </c>
      <c r="L214" s="352"/>
      <c r="M214" s="320" t="s">
        <v>980</v>
      </c>
      <c r="P214" s="442"/>
    </row>
    <row r="215" spans="1:16" ht="22.5">
      <c r="A215" s="5">
        <v>331</v>
      </c>
      <c r="B215" s="41" t="s">
        <v>360</v>
      </c>
      <c r="C215" s="151">
        <v>2017</v>
      </c>
      <c r="D215" s="384"/>
      <c r="E215" s="330" t="s">
        <v>361</v>
      </c>
      <c r="F215" s="350"/>
      <c r="G215" s="382">
        <v>3000000</v>
      </c>
      <c r="H215" s="360">
        <v>43602</v>
      </c>
      <c r="I215" s="360">
        <v>43769</v>
      </c>
      <c r="J215" s="351">
        <v>1</v>
      </c>
      <c r="K215" s="361">
        <v>2988556.83</v>
      </c>
      <c r="L215" s="352"/>
      <c r="P215" s="442"/>
    </row>
    <row r="216" spans="1:16" ht="12">
      <c r="A216" s="5">
        <v>332</v>
      </c>
      <c r="C216" s="151">
        <v>2017</v>
      </c>
      <c r="D216" s="394"/>
      <c r="E216" s="320" t="s">
        <v>362</v>
      </c>
      <c r="F216" s="350"/>
      <c r="G216" s="382"/>
      <c r="H216" s="360"/>
      <c r="I216" s="360"/>
      <c r="J216" s="351"/>
      <c r="K216" s="351"/>
      <c r="L216" s="352"/>
      <c r="P216" s="442"/>
    </row>
    <row r="217" spans="1:16" ht="12">
      <c r="A217" s="5">
        <v>333</v>
      </c>
      <c r="C217" s="151"/>
      <c r="D217" s="384"/>
      <c r="E217" s="320" t="s">
        <v>363</v>
      </c>
      <c r="F217" s="350"/>
      <c r="G217" s="382"/>
      <c r="H217" s="360"/>
      <c r="I217" s="360"/>
      <c r="J217" s="351"/>
      <c r="K217" s="351"/>
      <c r="L217" s="352"/>
      <c r="P217" s="442"/>
    </row>
    <row r="218" spans="1:16" ht="12">
      <c r="A218" s="5">
        <v>334</v>
      </c>
      <c r="C218" s="151">
        <v>2017</v>
      </c>
      <c r="D218" s="384"/>
      <c r="E218" s="320" t="s">
        <v>364</v>
      </c>
      <c r="F218" s="350"/>
      <c r="G218" s="382">
        <v>4500</v>
      </c>
      <c r="H218" s="360"/>
      <c r="I218" s="360"/>
      <c r="J218" s="351">
        <v>1</v>
      </c>
      <c r="K218" s="361">
        <v>4500</v>
      </c>
      <c r="L218" s="352"/>
      <c r="P218" s="442"/>
    </row>
    <row r="219" spans="1:16" ht="12">
      <c r="A219" s="5">
        <v>335</v>
      </c>
      <c r="C219" s="151">
        <v>2017</v>
      </c>
      <c r="D219" s="384"/>
      <c r="E219" s="320" t="s">
        <v>365</v>
      </c>
      <c r="F219" s="350"/>
      <c r="G219" s="382">
        <v>19656</v>
      </c>
      <c r="H219" s="360"/>
      <c r="I219" s="360"/>
      <c r="J219" s="351">
        <v>1</v>
      </c>
      <c r="K219" s="361">
        <v>19656</v>
      </c>
      <c r="L219" s="352"/>
      <c r="P219" s="442"/>
    </row>
    <row r="220" spans="1:16" ht="12">
      <c r="A220" s="5">
        <v>336</v>
      </c>
      <c r="C220" s="151">
        <v>2017</v>
      </c>
      <c r="D220" s="384"/>
      <c r="E220" s="320" t="s">
        <v>366</v>
      </c>
      <c r="F220" s="350"/>
      <c r="G220" s="382">
        <v>11000</v>
      </c>
      <c r="H220" s="360"/>
      <c r="I220" s="360"/>
      <c r="J220" s="351">
        <v>1</v>
      </c>
      <c r="K220" s="361">
        <v>11000</v>
      </c>
      <c r="L220" s="352"/>
      <c r="P220" s="442"/>
    </row>
    <row r="221" spans="1:16" ht="12">
      <c r="A221" s="5">
        <v>337</v>
      </c>
      <c r="C221" s="151">
        <v>2017</v>
      </c>
      <c r="D221" s="384"/>
      <c r="E221" s="320" t="s">
        <v>367</v>
      </c>
      <c r="F221" s="350"/>
      <c r="G221" s="382">
        <v>9900</v>
      </c>
      <c r="H221" s="360"/>
      <c r="I221" s="360"/>
      <c r="J221" s="351">
        <v>1</v>
      </c>
      <c r="K221" s="361">
        <v>9900</v>
      </c>
      <c r="L221" s="352"/>
      <c r="P221" s="442"/>
    </row>
    <row r="222" spans="1:16" ht="12">
      <c r="A222" s="5">
        <v>338</v>
      </c>
      <c r="C222" s="151"/>
      <c r="D222" s="384"/>
      <c r="E222" s="380" t="s">
        <v>368</v>
      </c>
      <c r="F222" s="350"/>
      <c r="G222" s="382"/>
      <c r="H222" s="360"/>
      <c r="I222" s="360"/>
      <c r="J222" s="351"/>
      <c r="K222" s="351"/>
      <c r="L222" s="352"/>
      <c r="P222" s="442"/>
    </row>
    <row r="223" spans="1:16" ht="12">
      <c r="A223" s="5">
        <v>339</v>
      </c>
      <c r="C223" s="151">
        <v>2017</v>
      </c>
      <c r="D223" s="384"/>
      <c r="E223" s="380" t="s">
        <v>369</v>
      </c>
      <c r="F223" s="350"/>
      <c r="G223" s="382">
        <v>698040</v>
      </c>
      <c r="H223" s="360"/>
      <c r="I223" s="360"/>
      <c r="J223" s="351">
        <v>1</v>
      </c>
      <c r="K223" s="361">
        <v>698040</v>
      </c>
      <c r="L223" s="352"/>
      <c r="P223" s="442"/>
    </row>
    <row r="224" spans="1:16" ht="12">
      <c r="A224" s="5">
        <v>340</v>
      </c>
      <c r="C224" s="151"/>
      <c r="D224" s="384"/>
      <c r="E224" s="380" t="s">
        <v>370</v>
      </c>
      <c r="F224" s="350"/>
      <c r="G224" s="382"/>
      <c r="H224" s="360"/>
      <c r="I224" s="360"/>
      <c r="J224" s="351"/>
      <c r="K224" s="351"/>
      <c r="L224" s="352"/>
      <c r="P224" s="442"/>
    </row>
    <row r="225" spans="1:16" ht="12">
      <c r="A225" s="5">
        <v>341</v>
      </c>
      <c r="C225" s="151">
        <v>2017</v>
      </c>
      <c r="D225" s="384"/>
      <c r="E225" s="380" t="s">
        <v>371</v>
      </c>
      <c r="F225" s="350"/>
      <c r="G225" s="382">
        <v>26000</v>
      </c>
      <c r="H225" s="360"/>
      <c r="I225" s="360"/>
      <c r="J225" s="351">
        <v>1</v>
      </c>
      <c r="K225" s="361">
        <v>22995</v>
      </c>
      <c r="L225" s="352"/>
      <c r="P225" s="442"/>
    </row>
    <row r="226" spans="1:16" ht="12">
      <c r="A226" s="5">
        <v>342</v>
      </c>
      <c r="C226" s="151"/>
      <c r="D226" s="384"/>
      <c r="E226" s="380" t="s">
        <v>372</v>
      </c>
      <c r="F226" s="350"/>
      <c r="G226" s="382"/>
      <c r="H226" s="360"/>
      <c r="I226" s="360"/>
      <c r="J226" s="351"/>
      <c r="K226" s="351"/>
      <c r="L226" s="352"/>
      <c r="P226" s="442"/>
    </row>
    <row r="227" spans="1:16" ht="12">
      <c r="A227" s="5">
        <v>343</v>
      </c>
      <c r="C227" s="151">
        <v>2017</v>
      </c>
      <c r="D227" s="384"/>
      <c r="E227" s="380" t="s">
        <v>373</v>
      </c>
      <c r="F227" s="350"/>
      <c r="G227" s="382">
        <v>12364</v>
      </c>
      <c r="H227" s="360"/>
      <c r="I227" s="360"/>
      <c r="J227" s="351">
        <v>1</v>
      </c>
      <c r="K227" s="361">
        <v>12364</v>
      </c>
      <c r="L227" s="352"/>
      <c r="P227" s="442"/>
    </row>
    <row r="228" spans="1:16" ht="12">
      <c r="A228" s="5">
        <v>344</v>
      </c>
      <c r="C228" s="151"/>
      <c r="D228" s="384"/>
      <c r="E228" s="380" t="s">
        <v>374</v>
      </c>
      <c r="F228" s="350"/>
      <c r="G228" s="382"/>
      <c r="H228" s="360"/>
      <c r="I228" s="360"/>
      <c r="J228" s="351"/>
      <c r="K228" s="351"/>
      <c r="L228" s="352"/>
      <c r="P228" s="442"/>
    </row>
    <row r="229" spans="1:16" ht="12">
      <c r="A229" s="5">
        <v>345</v>
      </c>
      <c r="C229" s="151">
        <v>2017</v>
      </c>
      <c r="D229" s="384"/>
      <c r="E229" s="380" t="s">
        <v>375</v>
      </c>
      <c r="F229" s="350"/>
      <c r="G229" s="382">
        <v>29845</v>
      </c>
      <c r="H229" s="360"/>
      <c r="I229" s="360"/>
      <c r="J229" s="351">
        <v>1</v>
      </c>
      <c r="K229" s="361">
        <v>29845</v>
      </c>
      <c r="L229" s="352"/>
      <c r="P229" s="442"/>
    </row>
    <row r="230" spans="1:16" ht="12">
      <c r="A230" s="5">
        <v>346</v>
      </c>
      <c r="C230" s="151"/>
      <c r="D230" s="384"/>
      <c r="E230" s="380" t="s">
        <v>941</v>
      </c>
      <c r="F230" s="350"/>
      <c r="G230" s="382"/>
      <c r="H230" s="360"/>
      <c r="I230" s="360"/>
      <c r="J230" s="351"/>
      <c r="K230" s="351"/>
      <c r="L230" s="352"/>
      <c r="P230" s="442"/>
    </row>
    <row r="231" spans="1:16" ht="12">
      <c r="A231" s="5">
        <v>347</v>
      </c>
      <c r="C231" s="151">
        <v>2017</v>
      </c>
      <c r="D231" s="384"/>
      <c r="E231" s="380" t="s">
        <v>377</v>
      </c>
      <c r="F231" s="350"/>
      <c r="G231" s="382">
        <v>204000</v>
      </c>
      <c r="H231" s="360"/>
      <c r="I231" s="360"/>
      <c r="J231" s="351">
        <v>1</v>
      </c>
      <c r="K231" s="361">
        <v>204000</v>
      </c>
      <c r="L231" s="352"/>
      <c r="P231" s="442"/>
    </row>
    <row r="232" spans="1:16" ht="12">
      <c r="A232" s="5">
        <v>348</v>
      </c>
      <c r="C232" s="151">
        <v>2017</v>
      </c>
      <c r="D232" s="384"/>
      <c r="E232" s="380" t="s">
        <v>378</v>
      </c>
      <c r="F232" s="350"/>
      <c r="G232" s="382">
        <v>80000</v>
      </c>
      <c r="H232" s="360"/>
      <c r="I232" s="360"/>
      <c r="J232" s="351">
        <v>1</v>
      </c>
      <c r="K232" s="361">
        <v>80000</v>
      </c>
      <c r="L232" s="352"/>
      <c r="P232" s="442"/>
    </row>
    <row r="233" spans="1:16" ht="12">
      <c r="A233" s="5">
        <v>349</v>
      </c>
      <c r="C233" s="151">
        <v>2017</v>
      </c>
      <c r="D233" s="384"/>
      <c r="E233" s="320" t="s">
        <v>379</v>
      </c>
      <c r="F233" s="350"/>
      <c r="G233" s="382">
        <v>18000</v>
      </c>
      <c r="H233" s="360"/>
      <c r="I233" s="360"/>
      <c r="J233" s="351">
        <v>1</v>
      </c>
      <c r="K233" s="361">
        <v>18000</v>
      </c>
      <c r="L233" s="352"/>
      <c r="P233" s="442"/>
    </row>
    <row r="234" spans="1:16" ht="12">
      <c r="A234" s="5">
        <v>350</v>
      </c>
      <c r="C234" s="151">
        <v>2017</v>
      </c>
      <c r="D234" s="384"/>
      <c r="E234" s="380" t="s">
        <v>380</v>
      </c>
      <c r="F234" s="350"/>
      <c r="G234" s="382">
        <v>36000</v>
      </c>
      <c r="H234" s="360"/>
      <c r="I234" s="360"/>
      <c r="J234" s="351">
        <v>1</v>
      </c>
      <c r="K234" s="361">
        <v>36000</v>
      </c>
      <c r="L234" s="352"/>
      <c r="P234" s="442"/>
    </row>
    <row r="235" spans="1:16" ht="12">
      <c r="A235" s="5">
        <v>351</v>
      </c>
      <c r="C235" s="151">
        <v>2017</v>
      </c>
      <c r="D235" s="384"/>
      <c r="E235" s="380" t="s">
        <v>381</v>
      </c>
      <c r="F235" s="350"/>
      <c r="G235" s="382">
        <v>30000</v>
      </c>
      <c r="H235" s="360"/>
      <c r="I235" s="360"/>
      <c r="J235" s="351">
        <v>1</v>
      </c>
      <c r="K235" s="382">
        <v>30000</v>
      </c>
      <c r="L235" s="352"/>
      <c r="P235" s="442"/>
    </row>
    <row r="236" spans="1:16" ht="12">
      <c r="A236" s="5">
        <v>352</v>
      </c>
      <c r="C236" s="151">
        <v>2017</v>
      </c>
      <c r="D236" s="384"/>
      <c r="E236" s="380" t="s">
        <v>382</v>
      </c>
      <c r="F236" s="350"/>
      <c r="G236" s="382">
        <v>51600</v>
      </c>
      <c r="H236" s="360"/>
      <c r="I236" s="360"/>
      <c r="J236" s="351">
        <v>1</v>
      </c>
      <c r="K236" s="382">
        <v>51600</v>
      </c>
      <c r="L236" s="352"/>
      <c r="P236" s="442"/>
    </row>
    <row r="237" spans="1:16" ht="12">
      <c r="A237" s="5">
        <v>353</v>
      </c>
      <c r="C237" s="151">
        <v>2017</v>
      </c>
      <c r="D237" s="384"/>
      <c r="E237" s="380" t="s">
        <v>383</v>
      </c>
      <c r="F237" s="350"/>
      <c r="G237" s="382">
        <v>47220</v>
      </c>
      <c r="H237" s="360"/>
      <c r="I237" s="360"/>
      <c r="J237" s="351">
        <v>1</v>
      </c>
      <c r="K237" s="382">
        <v>47220</v>
      </c>
      <c r="L237" s="352"/>
      <c r="P237" s="442"/>
    </row>
    <row r="238" spans="1:16" ht="12">
      <c r="A238" s="5">
        <v>354</v>
      </c>
      <c r="C238" s="151">
        <v>2017</v>
      </c>
      <c r="D238" s="384"/>
      <c r="E238" s="380" t="s">
        <v>384</v>
      </c>
      <c r="F238" s="350"/>
      <c r="G238" s="382">
        <v>96250</v>
      </c>
      <c r="H238" s="360"/>
      <c r="I238" s="360"/>
      <c r="J238" s="351">
        <v>1</v>
      </c>
      <c r="K238" s="382">
        <v>96250</v>
      </c>
      <c r="L238" s="352"/>
      <c r="P238" s="442"/>
    </row>
    <row r="239" spans="1:16" ht="12">
      <c r="A239" s="5">
        <v>355</v>
      </c>
      <c r="C239" s="151">
        <v>2017</v>
      </c>
      <c r="D239" s="384"/>
      <c r="E239" s="380" t="s">
        <v>385</v>
      </c>
      <c r="F239" s="350"/>
      <c r="G239" s="382">
        <v>24000</v>
      </c>
      <c r="H239" s="360"/>
      <c r="I239" s="360"/>
      <c r="J239" s="351">
        <v>1</v>
      </c>
      <c r="K239" s="382">
        <v>24000</v>
      </c>
      <c r="L239" s="352"/>
      <c r="P239" s="442"/>
    </row>
    <row r="240" spans="1:16" ht="12">
      <c r="A240" s="5">
        <v>356</v>
      </c>
      <c r="C240" s="151">
        <v>2017</v>
      </c>
      <c r="D240" s="384"/>
      <c r="E240" s="380" t="s">
        <v>386</v>
      </c>
      <c r="F240" s="350"/>
      <c r="G240" s="382">
        <v>78750</v>
      </c>
      <c r="H240" s="360"/>
      <c r="I240" s="360"/>
      <c r="J240" s="351">
        <v>1</v>
      </c>
      <c r="K240" s="382">
        <v>78750</v>
      </c>
      <c r="L240" s="352"/>
      <c r="P240" s="442"/>
    </row>
    <row r="241" spans="1:16" ht="12">
      <c r="A241" s="5">
        <v>357</v>
      </c>
      <c r="C241" s="151">
        <v>2017</v>
      </c>
      <c r="D241" s="384"/>
      <c r="E241" s="380" t="s">
        <v>387</v>
      </c>
      <c r="F241" s="350"/>
      <c r="G241" s="382">
        <v>343200</v>
      </c>
      <c r="H241" s="360"/>
      <c r="I241" s="360"/>
      <c r="J241" s="351">
        <v>1</v>
      </c>
      <c r="K241" s="382">
        <v>343200</v>
      </c>
      <c r="L241" s="352"/>
      <c r="P241" s="442"/>
    </row>
    <row r="242" spans="1:16" ht="12">
      <c r="A242" s="5">
        <v>358</v>
      </c>
      <c r="C242" s="151">
        <v>2017</v>
      </c>
      <c r="D242" s="384"/>
      <c r="E242" s="380" t="s">
        <v>388</v>
      </c>
      <c r="F242" s="350"/>
      <c r="G242" s="382">
        <v>26400</v>
      </c>
      <c r="H242" s="360"/>
      <c r="I242" s="360"/>
      <c r="J242" s="351">
        <v>1</v>
      </c>
      <c r="K242" s="382">
        <v>26400</v>
      </c>
      <c r="L242" s="352"/>
      <c r="P242" s="442"/>
    </row>
    <row r="243" spans="1:16" ht="12">
      <c r="A243" s="5">
        <v>359</v>
      </c>
      <c r="C243" s="151">
        <v>2017</v>
      </c>
      <c r="D243" s="384"/>
      <c r="E243" s="380" t="s">
        <v>389</v>
      </c>
      <c r="F243" s="350"/>
      <c r="G243" s="382">
        <v>18900</v>
      </c>
      <c r="H243" s="360"/>
      <c r="I243" s="360"/>
      <c r="J243" s="351">
        <v>1</v>
      </c>
      <c r="K243" s="382">
        <v>18900</v>
      </c>
      <c r="L243" s="352"/>
      <c r="P243" s="442"/>
    </row>
    <row r="244" spans="1:16" ht="12">
      <c r="A244" s="5">
        <v>360</v>
      </c>
      <c r="C244" s="151">
        <v>2017</v>
      </c>
      <c r="D244" s="384"/>
      <c r="E244" s="380" t="s">
        <v>390</v>
      </c>
      <c r="F244" s="350"/>
      <c r="G244" s="382">
        <v>7680</v>
      </c>
      <c r="H244" s="360"/>
      <c r="I244" s="360"/>
      <c r="J244" s="351">
        <v>1</v>
      </c>
      <c r="K244" s="382">
        <v>7680</v>
      </c>
      <c r="L244" s="352"/>
      <c r="P244" s="442"/>
    </row>
    <row r="245" spans="1:16" ht="12">
      <c r="A245" s="5">
        <v>361</v>
      </c>
      <c r="C245" s="151">
        <v>2017</v>
      </c>
      <c r="D245" s="384"/>
      <c r="E245" s="380" t="s">
        <v>391</v>
      </c>
      <c r="F245" s="350"/>
      <c r="G245" s="382">
        <v>58800</v>
      </c>
      <c r="H245" s="360"/>
      <c r="I245" s="360"/>
      <c r="J245" s="351">
        <v>1</v>
      </c>
      <c r="K245" s="382">
        <v>58800</v>
      </c>
      <c r="L245" s="352"/>
      <c r="P245" s="442"/>
    </row>
    <row r="246" spans="1:16" ht="12">
      <c r="A246" s="5">
        <v>362</v>
      </c>
      <c r="C246" s="151">
        <v>2017</v>
      </c>
      <c r="D246" s="384"/>
      <c r="E246" s="380" t="s">
        <v>392</v>
      </c>
      <c r="F246" s="350"/>
      <c r="G246" s="382">
        <v>25320</v>
      </c>
      <c r="H246" s="360"/>
      <c r="I246" s="360"/>
      <c r="J246" s="351">
        <v>1</v>
      </c>
      <c r="K246" s="382">
        <v>25320</v>
      </c>
      <c r="L246" s="352"/>
      <c r="P246" s="442"/>
    </row>
    <row r="247" spans="1:16" ht="12">
      <c r="A247" s="5">
        <v>363</v>
      </c>
      <c r="C247" s="151">
        <v>2017</v>
      </c>
      <c r="D247" s="384"/>
      <c r="E247" s="380" t="s">
        <v>393</v>
      </c>
      <c r="F247" s="350"/>
      <c r="G247" s="382">
        <v>25320</v>
      </c>
      <c r="H247" s="360"/>
      <c r="I247" s="360"/>
      <c r="J247" s="351">
        <v>1</v>
      </c>
      <c r="K247" s="382">
        <v>25320</v>
      </c>
      <c r="L247" s="352"/>
      <c r="P247" s="442"/>
    </row>
    <row r="248" spans="1:16" ht="12">
      <c r="A248" s="5">
        <v>364</v>
      </c>
      <c r="C248" s="151">
        <v>2017</v>
      </c>
      <c r="D248" s="384"/>
      <c r="E248" s="380" t="s">
        <v>394</v>
      </c>
      <c r="F248" s="350"/>
      <c r="G248" s="382">
        <v>58800</v>
      </c>
      <c r="H248" s="360"/>
      <c r="I248" s="360"/>
      <c r="J248" s="351">
        <v>1</v>
      </c>
      <c r="K248" s="382">
        <v>58800</v>
      </c>
      <c r="L248" s="352"/>
      <c r="P248" s="442"/>
    </row>
    <row r="249" spans="1:16" ht="12">
      <c r="A249" s="5">
        <v>365</v>
      </c>
      <c r="C249" s="151">
        <v>2017</v>
      </c>
      <c r="D249" s="384"/>
      <c r="E249" s="380" t="s">
        <v>395</v>
      </c>
      <c r="F249" s="350"/>
      <c r="G249" s="382">
        <v>52500</v>
      </c>
      <c r="H249" s="360"/>
      <c r="I249" s="360"/>
      <c r="J249" s="351">
        <v>1</v>
      </c>
      <c r="K249" s="382">
        <v>52500</v>
      </c>
      <c r="L249" s="352"/>
      <c r="P249" s="442"/>
    </row>
    <row r="250" spans="1:16" ht="12">
      <c r="A250" s="5">
        <v>366</v>
      </c>
      <c r="C250" s="151">
        <v>2017</v>
      </c>
      <c r="D250" s="384"/>
      <c r="E250" s="380" t="s">
        <v>396</v>
      </c>
      <c r="F250" s="350"/>
      <c r="G250" s="382">
        <v>31590</v>
      </c>
      <c r="H250" s="360"/>
      <c r="I250" s="360"/>
      <c r="J250" s="351">
        <v>1</v>
      </c>
      <c r="K250" s="382">
        <v>31590</v>
      </c>
      <c r="L250" s="352"/>
      <c r="P250" s="442"/>
    </row>
    <row r="251" spans="1:16" ht="12">
      <c r="A251" s="5">
        <v>367</v>
      </c>
      <c r="C251" s="151">
        <v>2017</v>
      </c>
      <c r="D251" s="384"/>
      <c r="E251" s="380" t="s">
        <v>397</v>
      </c>
      <c r="F251" s="350"/>
      <c r="G251" s="382">
        <v>33705</v>
      </c>
      <c r="H251" s="360"/>
      <c r="I251" s="360"/>
      <c r="J251" s="351">
        <v>1</v>
      </c>
      <c r="K251" s="382">
        <v>33705</v>
      </c>
      <c r="L251" s="352"/>
      <c r="P251" s="442"/>
    </row>
    <row r="252" spans="1:16" ht="12">
      <c r="A252" s="5">
        <v>368</v>
      </c>
      <c r="C252" s="151">
        <v>2017</v>
      </c>
      <c r="D252" s="384"/>
      <c r="E252" s="380" t="s">
        <v>398</v>
      </c>
      <c r="F252" s="350"/>
      <c r="G252" s="382">
        <v>34020</v>
      </c>
      <c r="H252" s="360"/>
      <c r="I252" s="360"/>
      <c r="J252" s="351">
        <v>1</v>
      </c>
      <c r="K252" s="382">
        <v>34020</v>
      </c>
      <c r="L252" s="352"/>
      <c r="P252" s="442"/>
    </row>
    <row r="253" spans="1:16" ht="12">
      <c r="A253" s="5">
        <v>369</v>
      </c>
      <c r="C253" s="151">
        <v>2017</v>
      </c>
      <c r="D253" s="384"/>
      <c r="E253" s="380" t="s">
        <v>399</v>
      </c>
      <c r="F253" s="350"/>
      <c r="G253" s="382">
        <v>20520</v>
      </c>
      <c r="H253" s="360"/>
      <c r="I253" s="360"/>
      <c r="J253" s="351">
        <v>1</v>
      </c>
      <c r="K253" s="382">
        <v>20520</v>
      </c>
      <c r="L253" s="352"/>
      <c r="P253" s="442"/>
    </row>
    <row r="254" spans="1:16" ht="12">
      <c r="A254" s="5">
        <v>370</v>
      </c>
      <c r="C254" s="151">
        <v>2017</v>
      </c>
      <c r="D254" s="384"/>
      <c r="E254" s="380" t="s">
        <v>400</v>
      </c>
      <c r="F254" s="350"/>
      <c r="G254" s="382">
        <v>61560</v>
      </c>
      <c r="H254" s="360"/>
      <c r="I254" s="360"/>
      <c r="J254" s="351">
        <v>1</v>
      </c>
      <c r="K254" s="382">
        <v>61560</v>
      </c>
      <c r="L254" s="352"/>
      <c r="P254" s="442"/>
    </row>
    <row r="255" spans="1:16" ht="12">
      <c r="A255" s="5">
        <v>371</v>
      </c>
      <c r="C255" s="151">
        <v>2017</v>
      </c>
      <c r="D255" s="384"/>
      <c r="E255" s="380" t="s">
        <v>401</v>
      </c>
      <c r="F255" s="350"/>
      <c r="G255" s="382">
        <v>2200</v>
      </c>
      <c r="H255" s="360"/>
      <c r="I255" s="360"/>
      <c r="J255" s="351">
        <v>1</v>
      </c>
      <c r="K255" s="382">
        <v>2200</v>
      </c>
      <c r="L255" s="352"/>
      <c r="P255" s="442"/>
    </row>
    <row r="256" spans="1:16" ht="12">
      <c r="A256" s="5">
        <v>372</v>
      </c>
      <c r="C256" s="151">
        <v>2017</v>
      </c>
      <c r="D256" s="384"/>
      <c r="E256" s="380" t="s">
        <v>402</v>
      </c>
      <c r="F256" s="350"/>
      <c r="G256" s="382">
        <v>9900</v>
      </c>
      <c r="H256" s="360"/>
      <c r="I256" s="360"/>
      <c r="J256" s="351">
        <v>1</v>
      </c>
      <c r="K256" s="382">
        <v>9900</v>
      </c>
      <c r="L256" s="352"/>
      <c r="P256" s="442"/>
    </row>
    <row r="257" spans="1:16" ht="12">
      <c r="A257" s="5">
        <v>373</v>
      </c>
      <c r="C257" s="151">
        <v>2017</v>
      </c>
      <c r="D257" s="384"/>
      <c r="E257" s="380" t="s">
        <v>403</v>
      </c>
      <c r="F257" s="350"/>
      <c r="G257" s="382">
        <v>13200</v>
      </c>
      <c r="H257" s="360"/>
      <c r="I257" s="360"/>
      <c r="J257" s="351">
        <v>1</v>
      </c>
      <c r="K257" s="382">
        <v>13200</v>
      </c>
      <c r="L257" s="352"/>
      <c r="P257" s="442"/>
    </row>
    <row r="258" spans="1:16" ht="12">
      <c r="A258" s="5">
        <v>374</v>
      </c>
      <c r="C258" s="151">
        <v>2017</v>
      </c>
      <c r="D258" s="384"/>
      <c r="E258" s="380" t="s">
        <v>404</v>
      </c>
      <c r="F258" s="350"/>
      <c r="G258" s="382">
        <v>9400</v>
      </c>
      <c r="H258" s="360"/>
      <c r="I258" s="360"/>
      <c r="J258" s="351">
        <v>1</v>
      </c>
      <c r="K258" s="382">
        <v>9400</v>
      </c>
      <c r="L258" s="352"/>
      <c r="P258" s="442"/>
    </row>
    <row r="259" spans="1:16" ht="12">
      <c r="A259" s="5">
        <v>375</v>
      </c>
      <c r="C259" s="151">
        <v>2017</v>
      </c>
      <c r="D259" s="384"/>
      <c r="E259" s="380" t="s">
        <v>405</v>
      </c>
      <c r="F259" s="350"/>
      <c r="G259" s="382">
        <v>34450</v>
      </c>
      <c r="H259" s="360"/>
      <c r="I259" s="360"/>
      <c r="J259" s="351">
        <v>1</v>
      </c>
      <c r="K259" s="382">
        <v>34450</v>
      </c>
      <c r="L259" s="352"/>
      <c r="P259" s="442"/>
    </row>
    <row r="260" spans="1:16" ht="12">
      <c r="A260" s="5">
        <v>376</v>
      </c>
      <c r="C260" s="151">
        <v>2017</v>
      </c>
      <c r="D260" s="384"/>
      <c r="E260" s="380" t="s">
        <v>406</v>
      </c>
      <c r="F260" s="350"/>
      <c r="G260" s="382">
        <v>66250</v>
      </c>
      <c r="H260" s="360"/>
      <c r="I260" s="360"/>
      <c r="J260" s="351">
        <v>1</v>
      </c>
      <c r="K260" s="382">
        <v>66250</v>
      </c>
      <c r="L260" s="352"/>
      <c r="P260" s="442"/>
    </row>
    <row r="261" spans="1:16" ht="12">
      <c r="A261" s="5">
        <v>377</v>
      </c>
      <c r="C261" s="151">
        <v>2017</v>
      </c>
      <c r="D261" s="384"/>
      <c r="E261" s="348" t="s">
        <v>940</v>
      </c>
      <c r="F261" s="350"/>
      <c r="G261" s="382"/>
      <c r="H261" s="360"/>
      <c r="I261" s="360"/>
      <c r="J261" s="351"/>
      <c r="K261" s="382"/>
      <c r="L261" s="352"/>
      <c r="P261" s="442"/>
    </row>
    <row r="262" spans="1:16" ht="12">
      <c r="A262" s="5">
        <v>378</v>
      </c>
      <c r="C262" s="151">
        <v>2017</v>
      </c>
      <c r="D262" s="384"/>
      <c r="E262" s="380" t="s">
        <v>408</v>
      </c>
      <c r="F262" s="350"/>
      <c r="G262" s="382">
        <v>6600</v>
      </c>
      <c r="H262" s="360"/>
      <c r="I262" s="360"/>
      <c r="J262" s="351">
        <v>1</v>
      </c>
      <c r="K262" s="382">
        <v>6000</v>
      </c>
      <c r="L262" s="352"/>
      <c r="P262" s="442"/>
    </row>
    <row r="263" spans="1:16" ht="12">
      <c r="A263" s="5">
        <v>379</v>
      </c>
      <c r="C263" s="151">
        <v>2017</v>
      </c>
      <c r="D263" s="384"/>
      <c r="E263" s="380" t="s">
        <v>409</v>
      </c>
      <c r="F263" s="350"/>
      <c r="G263" s="382">
        <v>72000</v>
      </c>
      <c r="H263" s="360"/>
      <c r="I263" s="360"/>
      <c r="J263" s="351">
        <v>1</v>
      </c>
      <c r="K263" s="382">
        <v>72000</v>
      </c>
      <c r="L263" s="352"/>
      <c r="P263" s="442"/>
    </row>
    <row r="264" spans="1:16" ht="12">
      <c r="A264" s="5">
        <v>380</v>
      </c>
      <c r="C264" s="151">
        <v>2017</v>
      </c>
      <c r="D264" s="384"/>
      <c r="E264" s="380" t="s">
        <v>410</v>
      </c>
      <c r="F264" s="350"/>
      <c r="G264" s="382">
        <v>10560</v>
      </c>
      <c r="H264" s="360"/>
      <c r="I264" s="360"/>
      <c r="J264" s="351">
        <v>1</v>
      </c>
      <c r="K264" s="382">
        <v>10560</v>
      </c>
      <c r="L264" s="352"/>
      <c r="P264" s="442"/>
    </row>
    <row r="265" spans="1:16" s="18" customFormat="1" ht="12">
      <c r="A265" s="5">
        <v>388</v>
      </c>
      <c r="B265" s="83"/>
      <c r="C265" s="151">
        <v>2018</v>
      </c>
      <c r="D265" s="384"/>
      <c r="E265" s="320" t="s">
        <v>939</v>
      </c>
      <c r="F265" s="379" t="s">
        <v>122</v>
      </c>
      <c r="G265" s="382">
        <v>600000</v>
      </c>
      <c r="H265" s="372"/>
      <c r="I265" s="372"/>
      <c r="J265" s="395"/>
      <c r="K265" s="396">
        <v>0</v>
      </c>
      <c r="L265" s="397"/>
      <c r="M265" s="320"/>
      <c r="P265" s="442"/>
    </row>
    <row r="266" spans="1:16" s="18" customFormat="1" ht="12">
      <c r="A266" s="5">
        <v>425</v>
      </c>
      <c r="B266" s="83" t="s">
        <v>412</v>
      </c>
      <c r="C266" s="151">
        <v>2018</v>
      </c>
      <c r="D266" s="384"/>
      <c r="E266" s="320" t="s">
        <v>413</v>
      </c>
      <c r="F266" s="398" t="s">
        <v>414</v>
      </c>
      <c r="G266" s="382">
        <v>500000</v>
      </c>
      <c r="H266" s="372">
        <v>43556</v>
      </c>
      <c r="I266" s="372">
        <v>44196</v>
      </c>
      <c r="J266" s="395">
        <v>0.3</v>
      </c>
      <c r="K266" s="399">
        <v>148710.39999999999</v>
      </c>
      <c r="L266" s="397"/>
      <c r="M266" s="350" t="s">
        <v>981</v>
      </c>
      <c r="P266" s="442"/>
    </row>
    <row r="267" spans="1:16" s="83" customFormat="1" ht="12">
      <c r="A267" s="43">
        <v>426</v>
      </c>
      <c r="B267" s="83" t="s">
        <v>415</v>
      </c>
      <c r="C267" s="151">
        <v>2018</v>
      </c>
      <c r="D267" s="151"/>
      <c r="E267" s="320" t="s">
        <v>416</v>
      </c>
      <c r="F267" s="398" t="s">
        <v>52</v>
      </c>
      <c r="G267" s="382">
        <v>1000000</v>
      </c>
      <c r="H267" s="372">
        <v>43689</v>
      </c>
      <c r="I267" s="372">
        <v>44165</v>
      </c>
      <c r="J267" s="395">
        <v>0.3</v>
      </c>
      <c r="K267" s="396">
        <v>327600</v>
      </c>
      <c r="L267" s="397"/>
      <c r="M267" s="350" t="s">
        <v>981</v>
      </c>
      <c r="P267" s="442"/>
    </row>
    <row r="268" spans="1:16" s="83" customFormat="1" ht="12">
      <c r="A268" s="43">
        <v>427</v>
      </c>
      <c r="B268" s="83" t="s">
        <v>417</v>
      </c>
      <c r="C268" s="151">
        <v>2018</v>
      </c>
      <c r="D268" s="151"/>
      <c r="E268" s="320" t="s">
        <v>418</v>
      </c>
      <c r="F268" s="398" t="s">
        <v>177</v>
      </c>
      <c r="G268" s="382">
        <v>500000</v>
      </c>
      <c r="H268" s="372">
        <v>43272</v>
      </c>
      <c r="I268" s="372">
        <v>44196</v>
      </c>
      <c r="J268" s="395">
        <v>0.33</v>
      </c>
      <c r="K268" s="396">
        <v>166705.62</v>
      </c>
      <c r="L268" s="397"/>
      <c r="M268" s="451" t="s">
        <v>992</v>
      </c>
      <c r="P268" s="442"/>
    </row>
    <row r="269" spans="1:16" s="83" customFormat="1" ht="12" customHeight="1">
      <c r="A269" s="43">
        <v>428</v>
      </c>
      <c r="B269" s="83" t="s">
        <v>419</v>
      </c>
      <c r="C269" s="151">
        <v>2018</v>
      </c>
      <c r="D269" s="151"/>
      <c r="E269" s="320" t="s">
        <v>420</v>
      </c>
      <c r="F269" s="398" t="s">
        <v>177</v>
      </c>
      <c r="G269" s="382">
        <v>500000</v>
      </c>
      <c r="H269" s="372">
        <v>43272</v>
      </c>
      <c r="I269" s="372">
        <v>44196</v>
      </c>
      <c r="J269" s="395">
        <v>0.85</v>
      </c>
      <c r="K269" s="396">
        <v>193225.96</v>
      </c>
      <c r="L269" s="397"/>
      <c r="M269" s="456" t="s">
        <v>1002</v>
      </c>
      <c r="P269" s="442"/>
    </row>
    <row r="270" spans="1:16" s="18" customFormat="1" ht="12">
      <c r="A270" s="5">
        <v>429</v>
      </c>
      <c r="B270" s="83">
        <v>0</v>
      </c>
      <c r="C270" s="151">
        <v>2018</v>
      </c>
      <c r="D270" s="384"/>
      <c r="E270" s="451" t="s">
        <v>421</v>
      </c>
      <c r="F270" s="400" t="s">
        <v>22</v>
      </c>
      <c r="G270" s="382"/>
      <c r="H270" s="372"/>
      <c r="I270" s="372"/>
      <c r="J270" s="395"/>
      <c r="K270" s="396"/>
      <c r="L270" s="397"/>
      <c r="M270" s="451"/>
      <c r="P270" s="442"/>
    </row>
    <row r="271" spans="1:16" s="83" customFormat="1" ht="12">
      <c r="A271" s="43">
        <v>430</v>
      </c>
      <c r="B271" s="83" t="s">
        <v>422</v>
      </c>
      <c r="C271" s="151">
        <v>2018</v>
      </c>
      <c r="D271" s="151"/>
      <c r="E271" s="320" t="s">
        <v>423</v>
      </c>
      <c r="F271" s="400" t="s">
        <v>52</v>
      </c>
      <c r="G271" s="382">
        <v>5000000</v>
      </c>
      <c r="H271" s="372">
        <v>43272</v>
      </c>
      <c r="I271" s="372">
        <v>43921</v>
      </c>
      <c r="J271" s="395">
        <v>0.95</v>
      </c>
      <c r="K271" s="396">
        <v>4422941.7300000004</v>
      </c>
      <c r="L271" s="397"/>
      <c r="M271" s="320"/>
      <c r="P271" s="442"/>
    </row>
    <row r="272" spans="1:16" s="83" customFormat="1" ht="12">
      <c r="A272" s="43">
        <v>431</v>
      </c>
      <c r="B272" s="83" t="s">
        <v>424</v>
      </c>
      <c r="C272" s="151">
        <v>2018</v>
      </c>
      <c r="D272" s="151"/>
      <c r="E272" s="320" t="s">
        <v>425</v>
      </c>
      <c r="F272" s="400" t="s">
        <v>205</v>
      </c>
      <c r="G272" s="382">
        <v>5000000</v>
      </c>
      <c r="H272" s="372">
        <v>43272</v>
      </c>
      <c r="I272" s="372">
        <v>43784</v>
      </c>
      <c r="J272" s="395">
        <v>1</v>
      </c>
      <c r="K272" s="396">
        <v>4874380.13</v>
      </c>
      <c r="L272" s="397"/>
      <c r="M272" s="451"/>
      <c r="P272" s="442"/>
    </row>
    <row r="273" spans="1:16" s="83" customFormat="1" ht="12">
      <c r="A273" s="43">
        <v>432</v>
      </c>
      <c r="B273" s="83" t="s">
        <v>426</v>
      </c>
      <c r="C273" s="151">
        <v>2018</v>
      </c>
      <c r="D273" s="151"/>
      <c r="E273" s="320" t="s">
        <v>427</v>
      </c>
      <c r="F273" s="398" t="s">
        <v>42</v>
      </c>
      <c r="G273" s="382">
        <v>578571.43000000005</v>
      </c>
      <c r="H273" s="372">
        <v>43435</v>
      </c>
      <c r="I273" s="372">
        <v>44166</v>
      </c>
      <c r="J273" s="395">
        <v>0.56000000000000005</v>
      </c>
      <c r="K273" s="396">
        <v>325812.46000000002</v>
      </c>
      <c r="L273" s="397"/>
      <c r="M273" s="451" t="s">
        <v>981</v>
      </c>
      <c r="P273" s="442"/>
    </row>
    <row r="274" spans="1:16" s="18" customFormat="1" ht="22.5">
      <c r="A274" s="5">
        <v>433</v>
      </c>
      <c r="B274" s="83">
        <v>0</v>
      </c>
      <c r="C274" s="151">
        <v>2018</v>
      </c>
      <c r="D274" s="384"/>
      <c r="E274" s="320" t="s">
        <v>428</v>
      </c>
      <c r="F274" s="398" t="s">
        <v>205</v>
      </c>
      <c r="G274" s="382">
        <v>1000000</v>
      </c>
      <c r="H274" s="372"/>
      <c r="I274" s="372"/>
      <c r="J274" s="395"/>
      <c r="K274" s="396">
        <v>406333.27</v>
      </c>
      <c r="L274" s="397"/>
      <c r="M274" s="451"/>
      <c r="P274" s="442"/>
    </row>
    <row r="275" spans="1:16" s="83" customFormat="1" ht="12">
      <c r="A275" s="43">
        <v>434</v>
      </c>
      <c r="B275" s="83" t="s">
        <v>429</v>
      </c>
      <c r="C275" s="151">
        <v>2018</v>
      </c>
      <c r="D275" s="151"/>
      <c r="E275" s="320" t="s">
        <v>430</v>
      </c>
      <c r="F275" s="398" t="s">
        <v>42</v>
      </c>
      <c r="G275" s="382">
        <v>500000</v>
      </c>
      <c r="H275" s="372">
        <v>43781</v>
      </c>
      <c r="I275" s="372">
        <v>44147</v>
      </c>
      <c r="J275" s="395">
        <v>0.22</v>
      </c>
      <c r="K275" s="396">
        <v>110023.07</v>
      </c>
      <c r="L275" s="397"/>
      <c r="M275" s="451" t="s">
        <v>981</v>
      </c>
      <c r="P275" s="442"/>
    </row>
    <row r="276" spans="1:16" s="83" customFormat="1" ht="12">
      <c r="A276" s="43">
        <v>443</v>
      </c>
      <c r="B276" s="83" t="s">
        <v>431</v>
      </c>
      <c r="C276" s="151">
        <v>2018</v>
      </c>
      <c r="D276" s="151"/>
      <c r="E276" s="320" t="s">
        <v>432</v>
      </c>
      <c r="F276" s="400" t="s">
        <v>267</v>
      </c>
      <c r="G276" s="382">
        <v>678571.43</v>
      </c>
      <c r="H276" s="372">
        <v>43104</v>
      </c>
      <c r="I276" s="372">
        <v>43585</v>
      </c>
      <c r="J276" s="395">
        <v>1</v>
      </c>
      <c r="K276" s="396">
        <v>555739.56000000006</v>
      </c>
      <c r="L276" s="397"/>
      <c r="M276" s="451"/>
      <c r="P276" s="442"/>
    </row>
    <row r="277" spans="1:16" s="83" customFormat="1" ht="12">
      <c r="A277" s="43">
        <v>444</v>
      </c>
      <c r="B277" s="83" t="s">
        <v>433</v>
      </c>
      <c r="C277" s="151">
        <v>2018</v>
      </c>
      <c r="D277" s="151"/>
      <c r="E277" s="320" t="s">
        <v>434</v>
      </c>
      <c r="F277" s="400" t="s">
        <v>114</v>
      </c>
      <c r="G277" s="382">
        <v>1000000</v>
      </c>
      <c r="H277" s="372"/>
      <c r="I277" s="372"/>
      <c r="J277" s="395"/>
      <c r="K277" s="396">
        <v>0</v>
      </c>
      <c r="L277" s="397"/>
      <c r="M277" s="451"/>
      <c r="P277" s="442"/>
    </row>
    <row r="278" spans="1:16" s="83" customFormat="1" ht="12">
      <c r="A278" s="43">
        <v>445</v>
      </c>
      <c r="B278" s="83" t="s">
        <v>435</v>
      </c>
      <c r="C278" s="151">
        <v>2018</v>
      </c>
      <c r="D278" s="151"/>
      <c r="E278" s="320" t="s">
        <v>436</v>
      </c>
      <c r="F278" s="400" t="s">
        <v>128</v>
      </c>
      <c r="G278" s="382">
        <v>1678571.43</v>
      </c>
      <c r="H278" s="372"/>
      <c r="I278" s="372"/>
      <c r="J278" s="395"/>
      <c r="K278" s="396">
        <v>0</v>
      </c>
      <c r="L278" s="397"/>
      <c r="M278" s="320"/>
      <c r="P278" s="442"/>
    </row>
    <row r="279" spans="1:16" s="83" customFormat="1" ht="12">
      <c r="A279" s="43">
        <v>446</v>
      </c>
      <c r="B279" s="83" t="s">
        <v>437</v>
      </c>
      <c r="C279" s="151">
        <v>2018</v>
      </c>
      <c r="D279" s="151"/>
      <c r="E279" s="320" t="s">
        <v>438</v>
      </c>
      <c r="F279" s="400" t="s">
        <v>439</v>
      </c>
      <c r="G279" s="382">
        <v>1300000</v>
      </c>
      <c r="H279" s="372">
        <v>43662</v>
      </c>
      <c r="I279" s="372">
        <v>44028</v>
      </c>
      <c r="J279" s="395">
        <v>0.75</v>
      </c>
      <c r="K279" s="396">
        <v>973876.6</v>
      </c>
      <c r="L279" s="397"/>
      <c r="M279" s="350" t="s">
        <v>981</v>
      </c>
      <c r="P279" s="442"/>
    </row>
    <row r="280" spans="1:16" s="83" customFormat="1" ht="12">
      <c r="A280" s="43">
        <v>448</v>
      </c>
      <c r="B280" s="83" t="s">
        <v>442</v>
      </c>
      <c r="C280" s="151">
        <v>2018</v>
      </c>
      <c r="D280" s="151"/>
      <c r="E280" s="320" t="s">
        <v>443</v>
      </c>
      <c r="F280" s="400" t="s">
        <v>65</v>
      </c>
      <c r="G280" s="382">
        <v>1000000</v>
      </c>
      <c r="H280" s="372">
        <v>43770</v>
      </c>
      <c r="I280" s="372">
        <v>44058</v>
      </c>
      <c r="J280" s="395">
        <v>0.7</v>
      </c>
      <c r="K280" s="396">
        <v>361599.05</v>
      </c>
      <c r="L280" s="397"/>
      <c r="M280" s="320" t="s">
        <v>981</v>
      </c>
      <c r="P280" s="442"/>
    </row>
    <row r="281" spans="1:16" s="83" customFormat="1" ht="12">
      <c r="A281" s="43">
        <v>449</v>
      </c>
      <c r="B281" s="83" t="s">
        <v>444</v>
      </c>
      <c r="C281" s="151">
        <v>2018</v>
      </c>
      <c r="D281" s="151"/>
      <c r="E281" s="320" t="s">
        <v>445</v>
      </c>
      <c r="F281" s="398" t="s">
        <v>446</v>
      </c>
      <c r="G281" s="382">
        <v>600000</v>
      </c>
      <c r="H281" s="372">
        <v>43107</v>
      </c>
      <c r="I281" s="372">
        <v>43465</v>
      </c>
      <c r="J281" s="395">
        <v>1</v>
      </c>
      <c r="K281" s="396">
        <v>546309.57999999996</v>
      </c>
      <c r="L281" s="397"/>
      <c r="M281" s="451"/>
      <c r="P281" s="442"/>
    </row>
    <row r="282" spans="1:16" s="83" customFormat="1" ht="12">
      <c r="A282" s="43">
        <v>450</v>
      </c>
      <c r="B282" s="83" t="s">
        <v>447</v>
      </c>
      <c r="C282" s="151">
        <v>2018</v>
      </c>
      <c r="D282" s="151"/>
      <c r="E282" s="320" t="s">
        <v>448</v>
      </c>
      <c r="F282" s="400" t="s">
        <v>82</v>
      </c>
      <c r="G282" s="382">
        <v>1000000</v>
      </c>
      <c r="H282" s="372"/>
      <c r="I282" s="372"/>
      <c r="J282" s="395"/>
      <c r="K282" s="396">
        <v>0</v>
      </c>
      <c r="L282" s="397"/>
      <c r="M282" s="451"/>
      <c r="P282" s="442"/>
    </row>
    <row r="283" spans="1:16" s="83" customFormat="1" ht="22.5">
      <c r="A283" s="43">
        <v>451</v>
      </c>
      <c r="B283" s="83" t="s">
        <v>449</v>
      </c>
      <c r="C283" s="151">
        <v>2018</v>
      </c>
      <c r="D283" s="151"/>
      <c r="E283" s="320" t="s">
        <v>450</v>
      </c>
      <c r="F283" s="400" t="s">
        <v>211</v>
      </c>
      <c r="G283" s="382">
        <v>100000</v>
      </c>
      <c r="H283" s="372">
        <v>43107</v>
      </c>
      <c r="I283" s="372">
        <v>43343</v>
      </c>
      <c r="J283" s="395">
        <v>1</v>
      </c>
      <c r="K283" s="396">
        <v>86496.06</v>
      </c>
      <c r="L283" s="397"/>
      <c r="M283" s="451"/>
      <c r="P283" s="442"/>
    </row>
    <row r="284" spans="1:16" s="83" customFormat="1" ht="12">
      <c r="A284" s="43">
        <v>452</v>
      </c>
      <c r="B284" s="83" t="s">
        <v>451</v>
      </c>
      <c r="C284" s="151">
        <v>2018</v>
      </c>
      <c r="D284" s="151"/>
      <c r="E284" s="320" t="s">
        <v>452</v>
      </c>
      <c r="F284" s="400" t="s">
        <v>218</v>
      </c>
      <c r="G284" s="382">
        <v>1078571.43</v>
      </c>
      <c r="H284" s="372">
        <v>43473</v>
      </c>
      <c r="I284" s="372">
        <v>43936</v>
      </c>
      <c r="J284" s="395">
        <v>0.75</v>
      </c>
      <c r="K284" s="396">
        <v>871730.03</v>
      </c>
      <c r="L284" s="397"/>
      <c r="M284" s="350" t="s">
        <v>981</v>
      </c>
      <c r="P284" s="442"/>
    </row>
    <row r="285" spans="1:16" s="83" customFormat="1" ht="12">
      <c r="A285" s="43">
        <v>453</v>
      </c>
      <c r="B285" s="83" t="s">
        <v>453</v>
      </c>
      <c r="C285" s="151">
        <v>2018</v>
      </c>
      <c r="D285" s="151"/>
      <c r="E285" s="320" t="s">
        <v>454</v>
      </c>
      <c r="F285" s="400" t="s">
        <v>96</v>
      </c>
      <c r="G285" s="382">
        <v>600000</v>
      </c>
      <c r="H285" s="372"/>
      <c r="I285" s="372"/>
      <c r="J285" s="395"/>
      <c r="K285" s="396">
        <v>0</v>
      </c>
      <c r="L285" s="397"/>
      <c r="M285" s="451"/>
      <c r="P285" s="442"/>
    </row>
    <row r="286" spans="1:16" s="83" customFormat="1" ht="12">
      <c r="A286" s="43">
        <v>454</v>
      </c>
      <c r="B286" s="83" t="s">
        <v>455</v>
      </c>
      <c r="C286" s="151">
        <v>2018</v>
      </c>
      <c r="D286" s="151"/>
      <c r="E286" s="320" t="s">
        <v>456</v>
      </c>
      <c r="F286" s="400" t="s">
        <v>96</v>
      </c>
      <c r="G286" s="382">
        <v>578571.43000000005</v>
      </c>
      <c r="H286" s="372"/>
      <c r="I286" s="372"/>
      <c r="J286" s="395"/>
      <c r="K286" s="396">
        <v>0</v>
      </c>
      <c r="L286" s="397"/>
      <c r="M286" s="320"/>
      <c r="P286" s="442"/>
    </row>
    <row r="287" spans="1:16" s="83" customFormat="1" ht="35.25" customHeight="1">
      <c r="A287" s="43">
        <v>455</v>
      </c>
      <c r="B287" s="83" t="s">
        <v>457</v>
      </c>
      <c r="C287" s="151">
        <v>2018</v>
      </c>
      <c r="D287" s="151"/>
      <c r="E287" s="320" t="s">
        <v>458</v>
      </c>
      <c r="F287" s="400" t="s">
        <v>47</v>
      </c>
      <c r="G287" s="382">
        <v>2278571.4300000002</v>
      </c>
      <c r="H287" s="372">
        <v>43647</v>
      </c>
      <c r="I287" s="372">
        <v>44196</v>
      </c>
      <c r="J287" s="395">
        <v>0.3</v>
      </c>
      <c r="K287" s="396">
        <v>2961352.63</v>
      </c>
      <c r="L287" s="397"/>
      <c r="M287" s="330" t="s">
        <v>1003</v>
      </c>
      <c r="P287" s="442"/>
    </row>
    <row r="288" spans="1:16" s="83" customFormat="1" ht="12">
      <c r="A288" s="43">
        <v>457</v>
      </c>
      <c r="B288" s="83" t="s">
        <v>459</v>
      </c>
      <c r="C288" s="151">
        <v>2018</v>
      </c>
      <c r="D288" s="151"/>
      <c r="E288" s="320" t="s">
        <v>460</v>
      </c>
      <c r="F288" s="400" t="s">
        <v>122</v>
      </c>
      <c r="G288" s="382">
        <v>2078571.43</v>
      </c>
      <c r="H288" s="372"/>
      <c r="I288" s="372"/>
      <c r="J288" s="395"/>
      <c r="K288" s="396">
        <v>0</v>
      </c>
      <c r="L288" s="397"/>
      <c r="M288" s="320"/>
      <c r="P288" s="442"/>
    </row>
    <row r="289" spans="1:20" s="83" customFormat="1" ht="12" customHeight="1">
      <c r="A289" s="43">
        <v>460</v>
      </c>
      <c r="B289" s="83" t="s">
        <v>461</v>
      </c>
      <c r="C289" s="151">
        <v>2018</v>
      </c>
      <c r="D289" s="151"/>
      <c r="E289" s="320" t="s">
        <v>462</v>
      </c>
      <c r="F289" s="400" t="s">
        <v>208</v>
      </c>
      <c r="G289" s="382">
        <v>600000</v>
      </c>
      <c r="H289" s="372">
        <v>43609</v>
      </c>
      <c r="I289" s="372">
        <v>43905</v>
      </c>
      <c r="J289" s="395">
        <v>1</v>
      </c>
      <c r="K289" s="396">
        <v>440893.31</v>
      </c>
      <c r="L289" s="397"/>
      <c r="M289" s="320"/>
      <c r="P289" s="442"/>
    </row>
    <row r="290" spans="1:20" s="83" customFormat="1" ht="12" customHeight="1">
      <c r="A290" s="43"/>
      <c r="C290" s="349">
        <v>2019</v>
      </c>
      <c r="D290" s="357"/>
      <c r="E290" s="320" t="s">
        <v>789</v>
      </c>
      <c r="F290" s="350" t="s">
        <v>228</v>
      </c>
      <c r="G290" s="382">
        <v>839285.7</v>
      </c>
      <c r="H290" s="360">
        <v>43936</v>
      </c>
      <c r="I290" s="360"/>
      <c r="J290" s="351">
        <v>0.2</v>
      </c>
      <c r="K290" s="361">
        <v>0</v>
      </c>
      <c r="L290" s="352"/>
      <c r="M290" s="320" t="s">
        <v>981</v>
      </c>
      <c r="N290" s="3"/>
      <c r="O290" s="3"/>
      <c r="P290" s="442"/>
      <c r="Q290" s="3"/>
      <c r="R290" s="3"/>
      <c r="S290" s="3"/>
      <c r="T290" s="3"/>
    </row>
    <row r="291" spans="1:20" s="83" customFormat="1" ht="12" customHeight="1">
      <c r="A291" s="43"/>
      <c r="C291" s="349">
        <v>2019</v>
      </c>
      <c r="D291" s="357"/>
      <c r="E291" s="320" t="s">
        <v>790</v>
      </c>
      <c r="F291" s="350" t="s">
        <v>228</v>
      </c>
      <c r="G291" s="382">
        <v>839285.73</v>
      </c>
      <c r="H291" s="360">
        <v>43936</v>
      </c>
      <c r="I291" s="360"/>
      <c r="J291" s="351">
        <v>0.2</v>
      </c>
      <c r="K291" s="361">
        <v>0</v>
      </c>
      <c r="L291" s="352"/>
      <c r="M291" s="320" t="s">
        <v>981</v>
      </c>
      <c r="N291" s="3"/>
      <c r="O291" s="3"/>
      <c r="P291" s="442"/>
      <c r="Q291" s="3"/>
      <c r="R291" s="3"/>
      <c r="S291" s="3"/>
      <c r="T291" s="3"/>
    </row>
    <row r="292" spans="1:20" s="83" customFormat="1" ht="12" customHeight="1">
      <c r="A292" s="43"/>
      <c r="C292" s="349">
        <v>2019</v>
      </c>
      <c r="D292" s="378"/>
      <c r="E292" s="320" t="s">
        <v>16</v>
      </c>
      <c r="F292" s="350" t="s">
        <v>17</v>
      </c>
      <c r="G292" s="382">
        <v>5000000</v>
      </c>
      <c r="H292" s="360"/>
      <c r="I292" s="360"/>
      <c r="J292" s="351"/>
      <c r="K292" s="361"/>
      <c r="L292" s="352"/>
      <c r="M292" s="320"/>
      <c r="N292" s="3"/>
      <c r="O292" s="3"/>
      <c r="P292" s="442"/>
      <c r="Q292" s="3"/>
      <c r="R292" s="3"/>
      <c r="S292" s="3"/>
      <c r="T292" s="3"/>
    </row>
    <row r="293" spans="1:20" s="83" customFormat="1" ht="25.5" customHeight="1">
      <c r="A293" s="43"/>
      <c r="C293" s="349">
        <v>2019</v>
      </c>
      <c r="D293" s="378"/>
      <c r="E293" s="320" t="s">
        <v>18</v>
      </c>
      <c r="F293" s="350" t="s">
        <v>19</v>
      </c>
      <c r="G293" s="382">
        <v>11000000</v>
      </c>
      <c r="H293" s="360"/>
      <c r="I293" s="360"/>
      <c r="J293" s="351"/>
      <c r="K293" s="361">
        <v>0</v>
      </c>
      <c r="L293" s="352"/>
      <c r="M293" s="350"/>
      <c r="N293" s="3"/>
      <c r="O293" s="3"/>
      <c r="P293" s="442"/>
      <c r="Q293" s="3"/>
      <c r="R293" s="3"/>
      <c r="S293" s="3"/>
      <c r="T293" s="3"/>
    </row>
    <row r="294" spans="1:20" s="83" customFormat="1" ht="12" customHeight="1">
      <c r="A294" s="43"/>
      <c r="C294" s="349">
        <v>2019</v>
      </c>
      <c r="D294" s="378"/>
      <c r="E294" s="320" t="s">
        <v>21</v>
      </c>
      <c r="F294" s="350" t="s">
        <v>22</v>
      </c>
      <c r="G294" s="382">
        <v>400000</v>
      </c>
      <c r="H294" s="360">
        <v>43662</v>
      </c>
      <c r="I294" s="360">
        <v>43738</v>
      </c>
      <c r="J294" s="351">
        <v>1</v>
      </c>
      <c r="K294" s="361">
        <v>258202.4</v>
      </c>
      <c r="L294" s="352"/>
      <c r="M294" s="451"/>
      <c r="N294" s="3"/>
      <c r="O294" s="3"/>
      <c r="P294" s="442"/>
      <c r="Q294" s="3"/>
      <c r="R294" s="3"/>
      <c r="S294" s="3"/>
      <c r="T294" s="3"/>
    </row>
    <row r="295" spans="1:20" s="83" customFormat="1" ht="12" customHeight="1">
      <c r="A295" s="43"/>
      <c r="C295" s="349">
        <v>2019</v>
      </c>
      <c r="D295" s="378"/>
      <c r="E295" s="320" t="s">
        <v>23</v>
      </c>
      <c r="F295" s="350" t="s">
        <v>24</v>
      </c>
      <c r="G295" s="382">
        <v>600000</v>
      </c>
      <c r="H295" s="360"/>
      <c r="I295" s="360"/>
      <c r="J295" s="351"/>
      <c r="K295" s="361">
        <v>0</v>
      </c>
      <c r="L295" s="352"/>
      <c r="M295" s="451"/>
      <c r="N295" s="3"/>
      <c r="O295" s="3"/>
      <c r="P295" s="442"/>
      <c r="Q295" s="3"/>
      <c r="R295" s="3"/>
      <c r="S295" s="3"/>
      <c r="T295" s="3"/>
    </row>
    <row r="296" spans="1:20" s="83" customFormat="1" ht="12" customHeight="1">
      <c r="A296" s="43"/>
      <c r="C296" s="349">
        <v>2019</v>
      </c>
      <c r="D296" s="378"/>
      <c r="E296" s="320" t="s">
        <v>26</v>
      </c>
      <c r="F296" s="320" t="s">
        <v>27</v>
      </c>
      <c r="G296" s="382">
        <v>500000</v>
      </c>
      <c r="H296" s="360">
        <v>43601</v>
      </c>
      <c r="I296" s="360">
        <v>43921</v>
      </c>
      <c r="J296" s="351">
        <v>0.9</v>
      </c>
      <c r="K296" s="361">
        <v>206871.98</v>
      </c>
      <c r="L296" s="352"/>
      <c r="M296" s="320" t="s">
        <v>981</v>
      </c>
      <c r="N296" s="3"/>
      <c r="O296" s="3"/>
      <c r="P296" s="442"/>
      <c r="Q296" s="3"/>
      <c r="R296" s="3"/>
      <c r="S296" s="3"/>
      <c r="T296" s="3"/>
    </row>
    <row r="297" spans="1:20" s="83" customFormat="1" ht="12" customHeight="1">
      <c r="A297" s="43"/>
      <c r="C297" s="349">
        <v>2019</v>
      </c>
      <c r="D297" s="378"/>
      <c r="E297" s="320" t="s">
        <v>29</v>
      </c>
      <c r="F297" s="320" t="s">
        <v>27</v>
      </c>
      <c r="G297" s="382">
        <v>500000</v>
      </c>
      <c r="H297" s="360">
        <v>43471</v>
      </c>
      <c r="I297" s="360">
        <v>43921</v>
      </c>
      <c r="J297" s="351">
        <v>0.9</v>
      </c>
      <c r="K297" s="361">
        <v>222376.86</v>
      </c>
      <c r="L297" s="352"/>
      <c r="M297" s="320" t="s">
        <v>981</v>
      </c>
      <c r="N297" s="3"/>
      <c r="O297" s="3"/>
      <c r="P297" s="442"/>
      <c r="Q297" s="3"/>
      <c r="R297" s="3"/>
      <c r="S297" s="3"/>
      <c r="T297" s="3"/>
    </row>
    <row r="298" spans="1:20" s="83" customFormat="1" ht="12" customHeight="1">
      <c r="A298" s="43"/>
      <c r="C298" s="349">
        <v>2019</v>
      </c>
      <c r="D298" s="378"/>
      <c r="E298" s="320" t="s">
        <v>31</v>
      </c>
      <c r="F298" s="320" t="s">
        <v>27</v>
      </c>
      <c r="G298" s="382">
        <v>678571.43</v>
      </c>
      <c r="H298" s="360">
        <v>43471</v>
      </c>
      <c r="I298" s="360">
        <v>43921</v>
      </c>
      <c r="J298" s="351">
        <v>0.9</v>
      </c>
      <c r="K298" s="361">
        <v>191587.41</v>
      </c>
      <c r="L298" s="352"/>
      <c r="M298" s="320" t="s">
        <v>981</v>
      </c>
      <c r="N298" s="3"/>
      <c r="O298" s="3"/>
      <c r="P298" s="442"/>
      <c r="Q298" s="3"/>
      <c r="R298" s="3"/>
      <c r="S298" s="3"/>
      <c r="T298" s="3"/>
    </row>
    <row r="299" spans="1:20" s="83" customFormat="1" ht="12" customHeight="1">
      <c r="A299" s="43"/>
      <c r="C299" s="349">
        <v>2019</v>
      </c>
      <c r="D299" s="378"/>
      <c r="E299" s="320" t="s">
        <v>33</v>
      </c>
      <c r="F299" s="320" t="s">
        <v>34</v>
      </c>
      <c r="G299" s="382">
        <v>278571.43</v>
      </c>
      <c r="H299" s="360">
        <v>43473</v>
      </c>
      <c r="I299" s="360">
        <v>43921</v>
      </c>
      <c r="J299" s="351">
        <v>1</v>
      </c>
      <c r="K299" s="361">
        <v>188217</v>
      </c>
      <c r="L299" s="352"/>
      <c r="M299" s="451"/>
      <c r="N299" s="3"/>
      <c r="O299" s="3"/>
      <c r="P299" s="442"/>
      <c r="Q299" s="3"/>
      <c r="R299" s="3"/>
      <c r="S299" s="3"/>
      <c r="T299" s="3"/>
    </row>
    <row r="300" spans="1:20" s="83" customFormat="1" ht="12" customHeight="1">
      <c r="A300" s="43"/>
      <c r="C300" s="349">
        <v>2019</v>
      </c>
      <c r="D300" s="378"/>
      <c r="E300" s="320" t="s">
        <v>36</v>
      </c>
      <c r="F300" s="320" t="s">
        <v>24</v>
      </c>
      <c r="G300" s="382">
        <v>578571.43000000005</v>
      </c>
      <c r="H300" s="360">
        <v>43471</v>
      </c>
      <c r="I300" s="360">
        <v>43921</v>
      </c>
      <c r="J300" s="351">
        <v>0.9</v>
      </c>
      <c r="K300" s="361">
        <v>180751.8</v>
      </c>
      <c r="L300" s="352"/>
      <c r="M300" s="320" t="s">
        <v>981</v>
      </c>
      <c r="N300" s="3"/>
      <c r="O300" s="3"/>
      <c r="P300" s="442"/>
      <c r="Q300" s="3"/>
      <c r="R300" s="3"/>
      <c r="S300" s="3"/>
      <c r="T300" s="3"/>
    </row>
    <row r="301" spans="1:20" s="83" customFormat="1" ht="12" customHeight="1">
      <c r="A301" s="43"/>
      <c r="C301" s="349">
        <v>2019</v>
      </c>
      <c r="D301" s="349"/>
      <c r="E301" s="320" t="s">
        <v>38</v>
      </c>
      <c r="F301" s="320" t="s">
        <v>39</v>
      </c>
      <c r="G301" s="382">
        <v>360000</v>
      </c>
      <c r="H301" s="360">
        <v>43632</v>
      </c>
      <c r="I301" s="360">
        <v>43708</v>
      </c>
      <c r="J301" s="351">
        <v>1</v>
      </c>
      <c r="K301" s="361">
        <v>211987.95</v>
      </c>
      <c r="L301" s="352"/>
      <c r="M301" s="451"/>
      <c r="N301" s="41"/>
      <c r="O301" s="41"/>
      <c r="P301" s="442"/>
      <c r="Q301" s="41"/>
      <c r="R301" s="41"/>
      <c r="S301" s="41"/>
      <c r="T301" s="41"/>
    </row>
    <row r="302" spans="1:20" s="83" customFormat="1" ht="12" customHeight="1">
      <c r="A302" s="43"/>
      <c r="C302" s="349">
        <v>2019</v>
      </c>
      <c r="D302" s="378"/>
      <c r="E302" s="320" t="s">
        <v>41</v>
      </c>
      <c r="F302" s="350" t="s">
        <v>42</v>
      </c>
      <c r="G302" s="382">
        <v>1678571.43</v>
      </c>
      <c r="H302" s="360">
        <v>43646</v>
      </c>
      <c r="I302" s="360">
        <v>43951</v>
      </c>
      <c r="J302" s="351">
        <v>0.15</v>
      </c>
      <c r="K302" s="361">
        <v>860544.88</v>
      </c>
      <c r="L302" s="352"/>
      <c r="M302" s="320" t="s">
        <v>981</v>
      </c>
      <c r="N302" s="3"/>
      <c r="O302" s="3"/>
      <c r="P302" s="442"/>
      <c r="Q302" s="3"/>
      <c r="R302" s="3"/>
      <c r="S302" s="3"/>
      <c r="T302" s="3"/>
    </row>
    <row r="303" spans="1:20" s="83" customFormat="1" ht="12" customHeight="1">
      <c r="A303" s="43"/>
      <c r="C303" s="349">
        <v>2019</v>
      </c>
      <c r="D303" s="378"/>
      <c r="E303" s="320" t="s">
        <v>864</v>
      </c>
      <c r="F303" s="350" t="s">
        <v>44</v>
      </c>
      <c r="G303" s="382">
        <v>1678571.43</v>
      </c>
      <c r="H303" s="360">
        <v>43646</v>
      </c>
      <c r="I303" s="360">
        <v>44012</v>
      </c>
      <c r="J303" s="351">
        <v>0.3</v>
      </c>
      <c r="K303" s="361">
        <v>961005.84</v>
      </c>
      <c r="L303" s="352"/>
      <c r="M303" s="320" t="s">
        <v>981</v>
      </c>
      <c r="N303" s="3"/>
      <c r="O303" s="3"/>
      <c r="P303" s="442"/>
      <c r="Q303" s="3"/>
      <c r="R303" s="3"/>
      <c r="S303" s="3"/>
      <c r="T303" s="3"/>
    </row>
    <row r="304" spans="1:20" s="83" customFormat="1" ht="12" customHeight="1">
      <c r="A304" s="43"/>
      <c r="C304" s="349">
        <v>2019</v>
      </c>
      <c r="D304" s="378"/>
      <c r="E304" s="320" t="s">
        <v>45</v>
      </c>
      <c r="F304" s="320" t="s">
        <v>24</v>
      </c>
      <c r="G304" s="382">
        <v>1000000</v>
      </c>
      <c r="H304" s="360">
        <v>43738</v>
      </c>
      <c r="I304" s="360">
        <v>44043</v>
      </c>
      <c r="J304" s="351">
        <v>0.08</v>
      </c>
      <c r="K304" s="361">
        <v>169435.96</v>
      </c>
      <c r="L304" s="352"/>
      <c r="M304" s="320" t="s">
        <v>981</v>
      </c>
      <c r="N304" s="3"/>
      <c r="O304" s="3"/>
      <c r="P304" s="442"/>
      <c r="Q304" s="3"/>
      <c r="R304" s="3"/>
      <c r="S304" s="3"/>
      <c r="T304" s="3"/>
    </row>
    <row r="305" spans="1:20" s="83" customFormat="1" ht="12" customHeight="1">
      <c r="A305" s="43"/>
      <c r="C305" s="349">
        <v>2019</v>
      </c>
      <c r="D305" s="378"/>
      <c r="E305" s="320" t="s">
        <v>46</v>
      </c>
      <c r="F305" s="350" t="s">
        <v>47</v>
      </c>
      <c r="G305" s="401">
        <v>1678571.43</v>
      </c>
      <c r="H305" s="360">
        <v>43891</v>
      </c>
      <c r="I305" s="360"/>
      <c r="J305" s="351">
        <v>0.3</v>
      </c>
      <c r="K305" s="402">
        <v>0</v>
      </c>
      <c r="L305" s="352"/>
      <c r="M305" s="320" t="s">
        <v>981</v>
      </c>
      <c r="N305" s="3"/>
      <c r="O305" s="3"/>
      <c r="P305" s="442"/>
      <c r="Q305" s="3"/>
      <c r="R305" s="3"/>
      <c r="S305" s="3"/>
      <c r="T305" s="3"/>
    </row>
    <row r="306" spans="1:20" s="2" customFormat="1" ht="12" customHeight="1">
      <c r="A306" s="1"/>
      <c r="B306" s="70"/>
      <c r="C306" s="403"/>
      <c r="D306" s="404"/>
      <c r="E306" s="450" t="s">
        <v>977</v>
      </c>
      <c r="F306" s="448"/>
      <c r="G306" s="405">
        <f>SUM(G79:G305)</f>
        <v>155210032.22000012</v>
      </c>
      <c r="H306" s="406"/>
      <c r="I306" s="406"/>
      <c r="J306" s="407"/>
      <c r="K306" s="405">
        <f>SUM(K79:K305)</f>
        <v>84188367.829999954</v>
      </c>
      <c r="L306" s="408"/>
      <c r="M306" s="450"/>
      <c r="P306" s="442"/>
    </row>
    <row r="307" spans="1:20" ht="18.75" customHeight="1">
      <c r="C307" s="151"/>
      <c r="D307" s="353"/>
      <c r="E307" s="338"/>
      <c r="F307" s="350"/>
      <c r="G307" s="358"/>
      <c r="H307" s="360"/>
      <c r="I307" s="360"/>
      <c r="J307" s="351"/>
      <c r="K307" s="351"/>
      <c r="L307" s="352"/>
      <c r="P307" s="442"/>
    </row>
    <row r="308" spans="1:20" ht="12" customHeight="1">
      <c r="C308" s="151"/>
      <c r="D308" s="357" t="s">
        <v>49</v>
      </c>
      <c r="E308" s="330"/>
      <c r="F308" s="350"/>
      <c r="G308" s="358"/>
      <c r="H308" s="360"/>
      <c r="I308" s="360"/>
      <c r="J308" s="351"/>
      <c r="K308" s="351"/>
      <c r="L308" s="352"/>
      <c r="P308" s="442"/>
    </row>
    <row r="309" spans="1:20" s="41" customFormat="1" ht="12" customHeight="1">
      <c r="A309" s="43">
        <v>64</v>
      </c>
      <c r="B309" s="41" t="s">
        <v>464</v>
      </c>
      <c r="C309" s="151">
        <v>2011</v>
      </c>
      <c r="D309" s="352"/>
      <c r="E309" s="330" t="s">
        <v>465</v>
      </c>
      <c r="F309" s="320" t="s">
        <v>264</v>
      </c>
      <c r="G309" s="359">
        <v>700000</v>
      </c>
      <c r="H309" s="360">
        <v>40725</v>
      </c>
      <c r="I309" s="360">
        <v>44196</v>
      </c>
      <c r="J309" s="351">
        <v>0.37</v>
      </c>
      <c r="K309" s="361">
        <v>546410.34</v>
      </c>
      <c r="L309" s="352"/>
      <c r="M309" s="320" t="s">
        <v>785</v>
      </c>
      <c r="P309" s="442"/>
    </row>
    <row r="310" spans="1:20" s="41" customFormat="1" ht="12" customHeight="1">
      <c r="A310" s="43">
        <v>65</v>
      </c>
      <c r="B310" s="95" t="s">
        <v>466</v>
      </c>
      <c r="C310" s="151">
        <v>2012</v>
      </c>
      <c r="D310" s="352"/>
      <c r="E310" s="320" t="s">
        <v>467</v>
      </c>
      <c r="F310" s="320" t="s">
        <v>96</v>
      </c>
      <c r="G310" s="359">
        <v>10000000</v>
      </c>
      <c r="H310" s="360">
        <v>42629</v>
      </c>
      <c r="I310" s="360">
        <v>43190</v>
      </c>
      <c r="J310" s="351">
        <v>1</v>
      </c>
      <c r="K310" s="361">
        <v>7818835.46</v>
      </c>
      <c r="L310" s="352"/>
      <c r="M310" s="451"/>
      <c r="P310" s="442"/>
    </row>
    <row r="311" spans="1:20" ht="12" customHeight="1">
      <c r="A311" s="5">
        <v>72</v>
      </c>
      <c r="B311" s="110">
        <v>0</v>
      </c>
      <c r="C311" s="151">
        <v>2013</v>
      </c>
      <c r="D311" s="353"/>
      <c r="E311" s="330" t="s">
        <v>468</v>
      </c>
      <c r="F311" s="320" t="s">
        <v>122</v>
      </c>
      <c r="G311" s="369">
        <v>150000</v>
      </c>
      <c r="H311" s="370"/>
      <c r="I311" s="370"/>
      <c r="J311" s="351"/>
      <c r="K311" s="361">
        <v>0</v>
      </c>
      <c r="L311" s="352"/>
      <c r="M311" s="451"/>
      <c r="P311" s="442"/>
    </row>
    <row r="312" spans="1:20" ht="12" customHeight="1">
      <c r="A312" s="5">
        <v>73</v>
      </c>
      <c r="B312" s="95" t="s">
        <v>469</v>
      </c>
      <c r="C312" s="151">
        <v>2014</v>
      </c>
      <c r="D312" s="353"/>
      <c r="E312" s="344" t="s">
        <v>470</v>
      </c>
      <c r="F312" s="375" t="s">
        <v>22</v>
      </c>
      <c r="G312" s="369">
        <v>1000000</v>
      </c>
      <c r="H312" s="370">
        <v>41867</v>
      </c>
      <c r="I312" s="370">
        <v>41942</v>
      </c>
      <c r="J312" s="351">
        <v>1</v>
      </c>
      <c r="K312" s="361">
        <v>936750.81</v>
      </c>
      <c r="L312" s="409"/>
      <c r="P312" s="442"/>
    </row>
    <row r="313" spans="1:20" ht="12" customHeight="1">
      <c r="A313" s="5">
        <v>74</v>
      </c>
      <c r="B313" s="95" t="s">
        <v>471</v>
      </c>
      <c r="C313" s="151">
        <v>2014</v>
      </c>
      <c r="D313" s="353"/>
      <c r="E313" s="344" t="s">
        <v>472</v>
      </c>
      <c r="F313" s="375" t="s">
        <v>99</v>
      </c>
      <c r="G313" s="369">
        <f>483700+8000000</f>
        <v>8483700</v>
      </c>
      <c r="H313" s="370">
        <v>42191</v>
      </c>
      <c r="I313" s="370" t="s">
        <v>473</v>
      </c>
      <c r="J313" s="351">
        <v>1</v>
      </c>
      <c r="K313" s="361">
        <v>7893686.9800000004</v>
      </c>
      <c r="L313" s="409"/>
      <c r="M313" s="451"/>
      <c r="P313" s="442"/>
    </row>
    <row r="314" spans="1:20" ht="12" customHeight="1">
      <c r="A314" s="5">
        <v>76</v>
      </c>
      <c r="B314" s="109" t="s">
        <v>474</v>
      </c>
      <c r="C314" s="151">
        <v>2014</v>
      </c>
      <c r="D314" s="353"/>
      <c r="E314" s="344" t="s">
        <v>475</v>
      </c>
      <c r="F314" s="375" t="s">
        <v>476</v>
      </c>
      <c r="G314" s="369">
        <v>10000000</v>
      </c>
      <c r="H314" s="370">
        <v>41801</v>
      </c>
      <c r="I314" s="370">
        <v>44196</v>
      </c>
      <c r="J314" s="351">
        <v>0.22</v>
      </c>
      <c r="K314" s="361">
        <f>10000000-7757237</f>
        <v>2242763</v>
      </c>
      <c r="L314" s="409"/>
      <c r="M314" s="320" t="s">
        <v>982</v>
      </c>
      <c r="N314" s="19"/>
      <c r="O314" s="17"/>
      <c r="P314" s="442"/>
    </row>
    <row r="315" spans="1:20" s="41" customFormat="1" ht="22.5">
      <c r="A315" s="43">
        <v>78</v>
      </c>
      <c r="B315" s="41" t="s">
        <v>477</v>
      </c>
      <c r="C315" s="151">
        <v>2014</v>
      </c>
      <c r="D315" s="352"/>
      <c r="E315" s="375" t="s">
        <v>478</v>
      </c>
      <c r="F315" s="354" t="s">
        <v>177</v>
      </c>
      <c r="G315" s="409">
        <v>500000</v>
      </c>
      <c r="H315" s="370">
        <v>42445</v>
      </c>
      <c r="I315" s="370">
        <v>43922</v>
      </c>
      <c r="J315" s="351">
        <v>0.9</v>
      </c>
      <c r="K315" s="361">
        <v>173183.68</v>
      </c>
      <c r="L315" s="409"/>
      <c r="M315" s="451" t="s">
        <v>983</v>
      </c>
      <c r="P315" s="442"/>
    </row>
    <row r="316" spans="1:20" ht="12">
      <c r="A316" s="5">
        <v>80</v>
      </c>
      <c r="B316" s="95" t="s">
        <v>479</v>
      </c>
      <c r="C316" s="151">
        <v>2014</v>
      </c>
      <c r="D316" s="353"/>
      <c r="E316" s="344" t="s">
        <v>480</v>
      </c>
      <c r="F316" s="375"/>
      <c r="G316" s="369">
        <f>12800+200000</f>
        <v>212800</v>
      </c>
      <c r="H316" s="370">
        <v>42156</v>
      </c>
      <c r="I316" s="370">
        <v>42551</v>
      </c>
      <c r="J316" s="351">
        <v>1</v>
      </c>
      <c r="K316" s="361">
        <v>182582.35</v>
      </c>
      <c r="L316" s="409"/>
      <c r="P316" s="442"/>
    </row>
    <row r="317" spans="1:20" ht="12">
      <c r="A317" s="5">
        <v>86</v>
      </c>
      <c r="B317" s="109" t="s">
        <v>360</v>
      </c>
      <c r="C317" s="151">
        <v>2015</v>
      </c>
      <c r="D317" s="353"/>
      <c r="E317" s="344" t="s">
        <v>481</v>
      </c>
      <c r="F317" s="354"/>
      <c r="G317" s="409">
        <v>3476406.99</v>
      </c>
      <c r="H317" s="370"/>
      <c r="I317" s="370"/>
      <c r="J317" s="351"/>
      <c r="K317" s="409">
        <v>0</v>
      </c>
      <c r="L317" s="409"/>
      <c r="O317" s="19"/>
      <c r="P317" s="442"/>
    </row>
    <row r="318" spans="1:20" ht="22.5">
      <c r="A318" s="5">
        <v>88</v>
      </c>
      <c r="B318" s="95" t="s">
        <v>482</v>
      </c>
      <c r="C318" s="151">
        <v>2015</v>
      </c>
      <c r="D318" s="353"/>
      <c r="E318" s="330" t="s">
        <v>483</v>
      </c>
      <c r="F318" s="320" t="s">
        <v>22</v>
      </c>
      <c r="G318" s="410">
        <v>500000</v>
      </c>
      <c r="H318" s="366">
        <v>42156</v>
      </c>
      <c r="I318" s="372">
        <v>42185</v>
      </c>
      <c r="J318" s="351">
        <v>1</v>
      </c>
      <c r="K318" s="361">
        <v>457677.34</v>
      </c>
      <c r="L318" s="352"/>
      <c r="P318" s="442"/>
    </row>
    <row r="319" spans="1:20" s="45" customFormat="1" ht="12">
      <c r="A319" s="43">
        <v>89</v>
      </c>
      <c r="B319" s="95" t="s">
        <v>484</v>
      </c>
      <c r="C319" s="151">
        <v>2015</v>
      </c>
      <c r="D319" s="352"/>
      <c r="E319" s="371" t="s">
        <v>485</v>
      </c>
      <c r="F319" s="320" t="s">
        <v>22</v>
      </c>
      <c r="G319" s="411">
        <v>3000000</v>
      </c>
      <c r="H319" s="412">
        <v>42445</v>
      </c>
      <c r="I319" s="413">
        <v>43281</v>
      </c>
      <c r="J319" s="340">
        <v>1</v>
      </c>
      <c r="K319" s="364">
        <v>1148517.8799999999</v>
      </c>
      <c r="L319" s="330"/>
      <c r="M319" s="451"/>
      <c r="P319" s="442"/>
    </row>
    <row r="320" spans="1:20" ht="12">
      <c r="A320" s="5">
        <v>90</v>
      </c>
      <c r="B320" s="95" t="s">
        <v>486</v>
      </c>
      <c r="C320" s="151">
        <v>2015</v>
      </c>
      <c r="D320" s="353"/>
      <c r="E320" s="371" t="s">
        <v>487</v>
      </c>
      <c r="F320" s="320" t="s">
        <v>22</v>
      </c>
      <c r="G320" s="369">
        <v>3000000</v>
      </c>
      <c r="H320" s="366">
        <v>42409</v>
      </c>
      <c r="I320" s="372">
        <v>42750</v>
      </c>
      <c r="J320" s="351">
        <v>1</v>
      </c>
      <c r="K320" s="361">
        <v>2935348.39</v>
      </c>
      <c r="L320" s="352"/>
      <c r="M320" s="451"/>
      <c r="P320" s="442"/>
    </row>
    <row r="321" spans="1:16" ht="12">
      <c r="A321" s="5">
        <v>91</v>
      </c>
      <c r="B321" s="95" t="s">
        <v>488</v>
      </c>
      <c r="C321" s="151">
        <v>2015</v>
      </c>
      <c r="D321" s="353"/>
      <c r="E321" s="371" t="s">
        <v>489</v>
      </c>
      <c r="F321" s="320" t="s">
        <v>22</v>
      </c>
      <c r="G321" s="369">
        <f>53659.56+2000000</f>
        <v>2053659.56</v>
      </c>
      <c r="H321" s="366">
        <v>42095</v>
      </c>
      <c r="I321" s="372">
        <v>42444</v>
      </c>
      <c r="J321" s="351">
        <v>1</v>
      </c>
      <c r="K321" s="361">
        <v>1967337.73</v>
      </c>
      <c r="L321" s="352"/>
      <c r="P321" s="442"/>
    </row>
    <row r="322" spans="1:16" s="41" customFormat="1" ht="22.5">
      <c r="A322" s="43">
        <v>92</v>
      </c>
      <c r="B322" s="95" t="s">
        <v>490</v>
      </c>
      <c r="C322" s="151">
        <v>2015</v>
      </c>
      <c r="D322" s="352"/>
      <c r="E322" s="344" t="s">
        <v>491</v>
      </c>
      <c r="F322" s="320" t="s">
        <v>492</v>
      </c>
      <c r="G322" s="369">
        <v>500000</v>
      </c>
      <c r="H322" s="366">
        <v>42445</v>
      </c>
      <c r="I322" s="372">
        <v>43876</v>
      </c>
      <c r="J322" s="351">
        <v>0.99</v>
      </c>
      <c r="K322" s="361">
        <v>444447.41</v>
      </c>
      <c r="L322" s="352"/>
      <c r="M322" s="453" t="s">
        <v>981</v>
      </c>
      <c r="P322" s="442"/>
    </row>
    <row r="323" spans="1:16" ht="12">
      <c r="A323" s="5">
        <v>93</v>
      </c>
      <c r="B323" s="95" t="s">
        <v>493</v>
      </c>
      <c r="C323" s="151">
        <v>2015</v>
      </c>
      <c r="D323" s="353"/>
      <c r="E323" s="344" t="s">
        <v>494</v>
      </c>
      <c r="F323" s="320" t="s">
        <v>495</v>
      </c>
      <c r="G323" s="369">
        <v>100000</v>
      </c>
      <c r="H323" s="366">
        <v>42278</v>
      </c>
      <c r="I323" s="372">
        <v>42444</v>
      </c>
      <c r="J323" s="351">
        <v>1</v>
      </c>
      <c r="K323" s="361">
        <v>56654.12</v>
      </c>
      <c r="L323" s="352"/>
      <c r="M323" s="451"/>
      <c r="P323" s="442"/>
    </row>
    <row r="324" spans="1:16" ht="12">
      <c r="A324" s="5">
        <v>94</v>
      </c>
      <c r="B324" s="95" t="s">
        <v>496</v>
      </c>
      <c r="C324" s="151">
        <v>2015</v>
      </c>
      <c r="D324" s="353"/>
      <c r="E324" s="344" t="s">
        <v>497</v>
      </c>
      <c r="F324" s="320" t="s">
        <v>22</v>
      </c>
      <c r="G324" s="369">
        <f>2000000+14400</f>
        <v>2014400</v>
      </c>
      <c r="H324" s="366">
        <v>42263</v>
      </c>
      <c r="I324" s="372">
        <v>42825</v>
      </c>
      <c r="J324" s="351">
        <v>1</v>
      </c>
      <c r="K324" s="361">
        <v>2008455.26</v>
      </c>
      <c r="L324" s="359"/>
      <c r="P324" s="442"/>
    </row>
    <row r="325" spans="1:16" ht="12">
      <c r="A325" s="5">
        <v>122</v>
      </c>
      <c r="B325" s="95" t="s">
        <v>498</v>
      </c>
      <c r="C325" s="349">
        <v>2016</v>
      </c>
      <c r="D325" s="378"/>
      <c r="E325" s="344" t="s">
        <v>499</v>
      </c>
      <c r="F325" s="354" t="s">
        <v>439</v>
      </c>
      <c r="G325" s="369">
        <v>400000</v>
      </c>
      <c r="H325" s="370">
        <v>42887</v>
      </c>
      <c r="I325" s="370">
        <v>43281</v>
      </c>
      <c r="J325" s="351">
        <v>1</v>
      </c>
      <c r="K325" s="361">
        <v>348687.17</v>
      </c>
      <c r="L325" s="369"/>
      <c r="P325" s="442"/>
    </row>
    <row r="326" spans="1:16" ht="12">
      <c r="A326" s="5">
        <v>141</v>
      </c>
      <c r="B326" s="109" t="s">
        <v>500</v>
      </c>
      <c r="C326" s="349">
        <v>2016</v>
      </c>
      <c r="D326" s="378"/>
      <c r="E326" s="344" t="s">
        <v>970</v>
      </c>
      <c r="F326" s="354" t="s">
        <v>218</v>
      </c>
      <c r="G326" s="369">
        <v>150000</v>
      </c>
      <c r="H326" s="370">
        <v>43085</v>
      </c>
      <c r="I326" s="370">
        <v>43251</v>
      </c>
      <c r="J326" s="351">
        <v>1</v>
      </c>
      <c r="K326" s="361">
        <f>132640.67+4570</f>
        <v>137210.67000000001</v>
      </c>
      <c r="L326" s="369"/>
      <c r="P326" s="442"/>
    </row>
    <row r="327" spans="1:16" ht="12">
      <c r="A327" s="5">
        <v>142</v>
      </c>
      <c r="B327" s="109">
        <v>0</v>
      </c>
      <c r="C327" s="349">
        <v>2016</v>
      </c>
      <c r="D327" s="378"/>
      <c r="E327" s="344" t="s">
        <v>974</v>
      </c>
      <c r="F327" s="354"/>
      <c r="G327" s="369">
        <v>900000</v>
      </c>
      <c r="H327" s="370"/>
      <c r="I327" s="370"/>
      <c r="J327" s="351"/>
      <c r="K327" s="361">
        <v>0</v>
      </c>
      <c r="L327" s="369"/>
      <c r="P327" s="442"/>
    </row>
    <row r="328" spans="1:16" s="41" customFormat="1" ht="12">
      <c r="A328" s="43">
        <v>144</v>
      </c>
      <c r="B328" s="109" t="s">
        <v>503</v>
      </c>
      <c r="C328" s="349">
        <v>2016</v>
      </c>
      <c r="D328" s="349"/>
      <c r="E328" s="344" t="s">
        <v>973</v>
      </c>
      <c r="F328" s="354" t="s">
        <v>52</v>
      </c>
      <c r="G328" s="369">
        <v>8000000</v>
      </c>
      <c r="H328" s="370">
        <v>42852</v>
      </c>
      <c r="I328" s="372">
        <v>43876</v>
      </c>
      <c r="J328" s="351">
        <v>1</v>
      </c>
      <c r="K328" s="361">
        <v>7449981.6299999999</v>
      </c>
      <c r="L328" s="369"/>
      <c r="M328" s="451"/>
      <c r="P328" s="442"/>
    </row>
    <row r="329" spans="1:16" ht="12">
      <c r="A329" s="5">
        <v>145</v>
      </c>
      <c r="B329" s="95" t="s">
        <v>505</v>
      </c>
      <c r="C329" s="349">
        <v>2016</v>
      </c>
      <c r="D329" s="378"/>
      <c r="E329" s="320" t="s">
        <v>506</v>
      </c>
      <c r="F329" s="354"/>
      <c r="G329" s="369">
        <v>2000000</v>
      </c>
      <c r="H329" s="370"/>
      <c r="I329" s="370"/>
      <c r="J329" s="351"/>
      <c r="K329" s="414">
        <v>1650821.2</v>
      </c>
      <c r="L329" s="369"/>
      <c r="M329" s="451"/>
      <c r="P329" s="442"/>
    </row>
    <row r="330" spans="1:16" ht="12">
      <c r="A330" s="5">
        <v>147</v>
      </c>
      <c r="B330" s="41" t="s">
        <v>507</v>
      </c>
      <c r="C330" s="349">
        <v>2016</v>
      </c>
      <c r="D330" s="378"/>
      <c r="E330" s="375" t="s">
        <v>972</v>
      </c>
      <c r="F330" s="354"/>
      <c r="G330" s="369">
        <v>5000000</v>
      </c>
      <c r="H330" s="370">
        <v>43136</v>
      </c>
      <c r="I330" s="370">
        <v>43404</v>
      </c>
      <c r="J330" s="351">
        <v>1</v>
      </c>
      <c r="K330" s="361">
        <v>4994489.13</v>
      </c>
      <c r="L330" s="369"/>
      <c r="M330" s="415"/>
      <c r="P330" s="442"/>
    </row>
    <row r="331" spans="1:16" ht="12">
      <c r="A331" s="5">
        <v>149</v>
      </c>
      <c r="B331" s="109" t="s">
        <v>474</v>
      </c>
      <c r="C331" s="349">
        <v>2016</v>
      </c>
      <c r="D331" s="378"/>
      <c r="E331" s="330" t="s">
        <v>509</v>
      </c>
      <c r="F331" s="354"/>
      <c r="G331" s="369">
        <v>8800000</v>
      </c>
      <c r="H331" s="370">
        <v>43102</v>
      </c>
      <c r="I331" s="370">
        <v>43465</v>
      </c>
      <c r="J331" s="351">
        <v>1</v>
      </c>
      <c r="K331" s="361">
        <v>8400000</v>
      </c>
      <c r="L331" s="369"/>
      <c r="M331" s="451"/>
      <c r="P331" s="442"/>
    </row>
    <row r="332" spans="1:16" ht="12">
      <c r="B332" s="109"/>
      <c r="C332" s="349">
        <v>2016</v>
      </c>
      <c r="D332" s="378"/>
      <c r="E332" s="438" t="s">
        <v>971</v>
      </c>
      <c r="F332" s="354"/>
      <c r="G332" s="369">
        <v>250000</v>
      </c>
      <c r="H332" s="370"/>
      <c r="I332" s="370"/>
      <c r="J332" s="351"/>
      <c r="K332" s="361">
        <v>0</v>
      </c>
      <c r="L332" s="369"/>
      <c r="M332" s="451"/>
      <c r="P332" s="442"/>
    </row>
    <row r="333" spans="1:16" ht="12">
      <c r="A333" s="5">
        <v>153</v>
      </c>
      <c r="B333" s="95" t="s">
        <v>510</v>
      </c>
      <c r="C333" s="349">
        <v>2016</v>
      </c>
      <c r="D333" s="378"/>
      <c r="E333" s="344" t="s">
        <v>511</v>
      </c>
      <c r="F333" s="354" t="s">
        <v>22</v>
      </c>
      <c r="G333" s="369">
        <v>5000000</v>
      </c>
      <c r="H333" s="370">
        <v>42537</v>
      </c>
      <c r="I333" s="370">
        <v>42978</v>
      </c>
      <c r="J333" s="351">
        <v>1</v>
      </c>
      <c r="K333" s="361">
        <v>4454951.93</v>
      </c>
      <c r="L333" s="369"/>
      <c r="M333" s="451"/>
      <c r="P333" s="442"/>
    </row>
    <row r="334" spans="1:16" ht="12">
      <c r="A334" s="5">
        <v>154</v>
      </c>
      <c r="B334" s="95" t="s">
        <v>512</v>
      </c>
      <c r="C334" s="349">
        <v>2016</v>
      </c>
      <c r="D334" s="378"/>
      <c r="E334" s="344" t="s">
        <v>513</v>
      </c>
      <c r="F334" s="354" t="s">
        <v>22</v>
      </c>
      <c r="G334" s="369">
        <v>5000000</v>
      </c>
      <c r="H334" s="370">
        <v>42537</v>
      </c>
      <c r="I334" s="370">
        <v>42993</v>
      </c>
      <c r="J334" s="351">
        <v>1</v>
      </c>
      <c r="K334" s="361">
        <v>4785135.91</v>
      </c>
      <c r="L334" s="369"/>
      <c r="M334" s="451"/>
      <c r="P334" s="442"/>
    </row>
    <row r="335" spans="1:16" ht="22.5">
      <c r="A335" s="5">
        <v>155</v>
      </c>
      <c r="B335" s="95" t="s">
        <v>514</v>
      </c>
      <c r="C335" s="349">
        <v>2016</v>
      </c>
      <c r="D335" s="378"/>
      <c r="E335" s="416" t="s">
        <v>515</v>
      </c>
      <c r="F335" s="354" t="s">
        <v>22</v>
      </c>
      <c r="G335" s="410">
        <v>500000</v>
      </c>
      <c r="H335" s="417">
        <v>42795</v>
      </c>
      <c r="I335" s="417">
        <v>42947</v>
      </c>
      <c r="J335" s="351">
        <v>1</v>
      </c>
      <c r="K335" s="361">
        <v>470136.11</v>
      </c>
      <c r="L335" s="410"/>
      <c r="M335" s="451"/>
      <c r="P335" s="442"/>
    </row>
    <row r="336" spans="1:16" ht="12">
      <c r="A336" s="5">
        <v>156</v>
      </c>
      <c r="B336" s="95" t="s">
        <v>516</v>
      </c>
      <c r="C336" s="349">
        <v>2016</v>
      </c>
      <c r="D336" s="378"/>
      <c r="E336" s="416" t="s">
        <v>517</v>
      </c>
      <c r="F336" s="354" t="s">
        <v>22</v>
      </c>
      <c r="G336" s="369">
        <v>500000</v>
      </c>
      <c r="H336" s="370">
        <v>42782</v>
      </c>
      <c r="I336" s="370">
        <v>42916</v>
      </c>
      <c r="J336" s="351">
        <v>1</v>
      </c>
      <c r="K336" s="361">
        <v>472475.09</v>
      </c>
      <c r="L336" s="369"/>
      <c r="M336" s="451"/>
      <c r="P336" s="442"/>
    </row>
    <row r="337" spans="1:16" ht="22.5">
      <c r="A337" s="5">
        <v>157</v>
      </c>
      <c r="B337" s="95" t="s">
        <v>518</v>
      </c>
      <c r="C337" s="349">
        <v>2016</v>
      </c>
      <c r="D337" s="378"/>
      <c r="E337" s="416" t="s">
        <v>519</v>
      </c>
      <c r="F337" s="354" t="s">
        <v>22</v>
      </c>
      <c r="G337" s="369">
        <v>500000</v>
      </c>
      <c r="H337" s="370">
        <v>42856</v>
      </c>
      <c r="I337" s="370">
        <v>43039</v>
      </c>
      <c r="J337" s="351">
        <v>1</v>
      </c>
      <c r="K337" s="361">
        <v>463375.74</v>
      </c>
      <c r="L337" s="369"/>
      <c r="M337" s="451"/>
      <c r="P337" s="442"/>
    </row>
    <row r="338" spans="1:16" ht="22.5">
      <c r="A338" s="5">
        <v>158</v>
      </c>
      <c r="B338" s="95" t="s">
        <v>520</v>
      </c>
      <c r="C338" s="349">
        <v>2016</v>
      </c>
      <c r="D338" s="378"/>
      <c r="E338" s="416" t="s">
        <v>521</v>
      </c>
      <c r="F338" s="354" t="s">
        <v>22</v>
      </c>
      <c r="G338" s="369">
        <v>500000</v>
      </c>
      <c r="H338" s="370">
        <v>42856</v>
      </c>
      <c r="I338" s="370">
        <v>43039</v>
      </c>
      <c r="J338" s="351">
        <v>1</v>
      </c>
      <c r="K338" s="361">
        <v>463537.29</v>
      </c>
      <c r="L338" s="369"/>
      <c r="M338" s="451"/>
      <c r="P338" s="442"/>
    </row>
    <row r="339" spans="1:16" ht="22.5">
      <c r="A339" s="5">
        <v>159</v>
      </c>
      <c r="B339" s="95" t="s">
        <v>522</v>
      </c>
      <c r="C339" s="349">
        <v>2016</v>
      </c>
      <c r="D339" s="378"/>
      <c r="E339" s="344" t="s">
        <v>523</v>
      </c>
      <c r="F339" s="354" t="s">
        <v>414</v>
      </c>
      <c r="G339" s="369">
        <v>1000000</v>
      </c>
      <c r="H339" s="370">
        <v>42659</v>
      </c>
      <c r="I339" s="370">
        <v>42916</v>
      </c>
      <c r="J339" s="351">
        <v>1</v>
      </c>
      <c r="K339" s="361">
        <v>974648.99</v>
      </c>
      <c r="L339" s="369"/>
      <c r="M339" s="451"/>
      <c r="P339" s="442"/>
    </row>
    <row r="340" spans="1:16" ht="22.5">
      <c r="A340" s="5">
        <v>160</v>
      </c>
      <c r="B340" s="95" t="s">
        <v>524</v>
      </c>
      <c r="C340" s="349">
        <v>2016</v>
      </c>
      <c r="D340" s="378"/>
      <c r="E340" s="344" t="s">
        <v>525</v>
      </c>
      <c r="F340" s="354" t="s">
        <v>414</v>
      </c>
      <c r="G340" s="369">
        <v>1000000</v>
      </c>
      <c r="H340" s="370">
        <v>42629</v>
      </c>
      <c r="I340" s="370">
        <v>42931</v>
      </c>
      <c r="J340" s="351">
        <v>1</v>
      </c>
      <c r="K340" s="361">
        <v>908111.85</v>
      </c>
      <c r="L340" s="369"/>
      <c r="M340" s="451"/>
      <c r="P340" s="442"/>
    </row>
    <row r="341" spans="1:16" ht="22.5">
      <c r="A341" s="5">
        <v>161</v>
      </c>
      <c r="B341" s="95" t="s">
        <v>526</v>
      </c>
      <c r="C341" s="349">
        <v>2016</v>
      </c>
      <c r="D341" s="378"/>
      <c r="E341" s="344" t="s">
        <v>527</v>
      </c>
      <c r="F341" s="354" t="s">
        <v>114</v>
      </c>
      <c r="G341" s="369">
        <v>1000000</v>
      </c>
      <c r="H341" s="370">
        <v>42736</v>
      </c>
      <c r="I341" s="370">
        <v>43039</v>
      </c>
      <c r="J341" s="351">
        <v>1</v>
      </c>
      <c r="K341" s="361">
        <v>922836.09</v>
      </c>
      <c r="L341" s="369"/>
      <c r="M341" s="451"/>
      <c r="P341" s="442"/>
    </row>
    <row r="342" spans="1:16" ht="22.5">
      <c r="A342" s="5">
        <v>162</v>
      </c>
      <c r="B342" s="95" t="s">
        <v>528</v>
      </c>
      <c r="C342" s="349">
        <v>2016</v>
      </c>
      <c r="D342" s="378"/>
      <c r="E342" s="344" t="s">
        <v>529</v>
      </c>
      <c r="F342" s="354" t="s">
        <v>39</v>
      </c>
      <c r="G342" s="369">
        <v>1000000</v>
      </c>
      <c r="H342" s="370">
        <v>42856</v>
      </c>
      <c r="I342" s="370">
        <v>43023</v>
      </c>
      <c r="J342" s="351">
        <v>1</v>
      </c>
      <c r="K342" s="361">
        <v>947426.51</v>
      </c>
      <c r="L342" s="369"/>
      <c r="M342" s="451"/>
      <c r="P342" s="442"/>
    </row>
    <row r="343" spans="1:16" ht="12">
      <c r="A343" s="5">
        <v>163</v>
      </c>
      <c r="B343" s="95" t="s">
        <v>530</v>
      </c>
      <c r="C343" s="349">
        <v>2016</v>
      </c>
      <c r="D343" s="378"/>
      <c r="E343" s="344" t="s">
        <v>531</v>
      </c>
      <c r="F343" s="354" t="s">
        <v>264</v>
      </c>
      <c r="G343" s="369">
        <v>2000000</v>
      </c>
      <c r="H343" s="370">
        <v>42948</v>
      </c>
      <c r="I343" s="370">
        <v>43281</v>
      </c>
      <c r="J343" s="351">
        <v>1</v>
      </c>
      <c r="K343" s="361">
        <v>1716619.15</v>
      </c>
      <c r="L343" s="369"/>
      <c r="P343" s="442"/>
    </row>
    <row r="344" spans="1:16" ht="12">
      <c r="A344" s="5">
        <v>164</v>
      </c>
      <c r="B344" s="95" t="s">
        <v>532</v>
      </c>
      <c r="C344" s="349">
        <v>2016</v>
      </c>
      <c r="D344" s="378"/>
      <c r="E344" s="344" t="s">
        <v>533</v>
      </c>
      <c r="F344" s="354" t="s">
        <v>264</v>
      </c>
      <c r="G344" s="369">
        <v>700000</v>
      </c>
      <c r="H344" s="370">
        <v>42841</v>
      </c>
      <c r="I344" s="370">
        <v>43159</v>
      </c>
      <c r="J344" s="351">
        <v>1</v>
      </c>
      <c r="K344" s="361">
        <f>625548.67+60003</f>
        <v>685551.67</v>
      </c>
      <c r="L344" s="369"/>
      <c r="M344" s="451"/>
      <c r="P344" s="442"/>
    </row>
    <row r="345" spans="1:16" ht="12">
      <c r="A345" s="5">
        <v>165</v>
      </c>
      <c r="B345" s="95" t="s">
        <v>534</v>
      </c>
      <c r="C345" s="349">
        <v>2016</v>
      </c>
      <c r="D345" s="378"/>
      <c r="E345" s="344" t="s">
        <v>535</v>
      </c>
      <c r="F345" s="354" t="s">
        <v>536</v>
      </c>
      <c r="G345" s="369">
        <v>8000000</v>
      </c>
      <c r="H345" s="370">
        <v>42887</v>
      </c>
      <c r="I345" s="370">
        <v>43465</v>
      </c>
      <c r="J345" s="351">
        <v>1</v>
      </c>
      <c r="K345" s="373">
        <v>5854241.79</v>
      </c>
      <c r="L345" s="369"/>
      <c r="M345" s="451"/>
      <c r="P345" s="442"/>
    </row>
    <row r="346" spans="1:16" ht="12">
      <c r="A346" s="5">
        <v>166</v>
      </c>
      <c r="B346" s="41" t="s">
        <v>537</v>
      </c>
      <c r="C346" s="349">
        <v>2016</v>
      </c>
      <c r="D346" s="378"/>
      <c r="E346" s="344" t="s">
        <v>538</v>
      </c>
      <c r="F346" s="354" t="s">
        <v>267</v>
      </c>
      <c r="G346" s="369">
        <v>500000</v>
      </c>
      <c r="H346" s="370">
        <v>43236</v>
      </c>
      <c r="I346" s="370">
        <v>43465</v>
      </c>
      <c r="J346" s="351">
        <v>1</v>
      </c>
      <c r="K346" s="361">
        <v>296371.20000000001</v>
      </c>
      <c r="L346" s="369"/>
      <c r="P346" s="442"/>
    </row>
    <row r="347" spans="1:16" s="41" customFormat="1" ht="22.5">
      <c r="A347" s="43">
        <v>167</v>
      </c>
      <c r="B347" s="95" t="s">
        <v>539</v>
      </c>
      <c r="C347" s="349">
        <v>2016</v>
      </c>
      <c r="D347" s="349"/>
      <c r="E347" s="344" t="s">
        <v>540</v>
      </c>
      <c r="F347" s="354" t="s">
        <v>439</v>
      </c>
      <c r="G347" s="369">
        <v>500000</v>
      </c>
      <c r="H347" s="370">
        <v>43147</v>
      </c>
      <c r="I347" s="370">
        <v>44012</v>
      </c>
      <c r="J347" s="351">
        <v>0.5</v>
      </c>
      <c r="K347" s="361">
        <v>114051.44</v>
      </c>
      <c r="L347" s="369"/>
      <c r="M347" s="320" t="s">
        <v>995</v>
      </c>
      <c r="P347" s="442"/>
    </row>
    <row r="348" spans="1:16" s="41" customFormat="1" ht="12">
      <c r="A348" s="43">
        <v>168</v>
      </c>
      <c r="B348" s="95" t="s">
        <v>541</v>
      </c>
      <c r="C348" s="349">
        <v>2016</v>
      </c>
      <c r="D348" s="349"/>
      <c r="E348" s="344" t="s">
        <v>542</v>
      </c>
      <c r="F348" s="354" t="s">
        <v>52</v>
      </c>
      <c r="G348" s="369">
        <v>500000</v>
      </c>
      <c r="H348" s="370" t="s">
        <v>799</v>
      </c>
      <c r="I348" s="370">
        <v>44043</v>
      </c>
      <c r="J348" s="351">
        <v>0.15</v>
      </c>
      <c r="K348" s="361">
        <v>82591.460000000006</v>
      </c>
      <c r="L348" s="369"/>
      <c r="M348" s="320" t="s">
        <v>995</v>
      </c>
      <c r="P348" s="442"/>
    </row>
    <row r="349" spans="1:16" s="41" customFormat="1" ht="12">
      <c r="A349" s="43">
        <v>169</v>
      </c>
      <c r="B349" s="95" t="s">
        <v>543</v>
      </c>
      <c r="C349" s="349">
        <v>2016</v>
      </c>
      <c r="D349" s="349"/>
      <c r="E349" s="344" t="s">
        <v>544</v>
      </c>
      <c r="F349" s="354" t="s">
        <v>208</v>
      </c>
      <c r="G349" s="369">
        <v>500000</v>
      </c>
      <c r="H349" s="370">
        <v>42445</v>
      </c>
      <c r="I349" s="370">
        <v>44196</v>
      </c>
      <c r="J349" s="351">
        <v>0.05</v>
      </c>
      <c r="K349" s="361">
        <v>167283.93</v>
      </c>
      <c r="L349" s="369"/>
      <c r="M349" s="320" t="s">
        <v>996</v>
      </c>
      <c r="P349" s="442"/>
    </row>
    <row r="350" spans="1:16" ht="22.5">
      <c r="A350" s="5">
        <v>170</v>
      </c>
      <c r="B350" s="95" t="s">
        <v>545</v>
      </c>
      <c r="C350" s="349">
        <v>2016</v>
      </c>
      <c r="D350" s="378"/>
      <c r="E350" s="344" t="s">
        <v>546</v>
      </c>
      <c r="F350" s="354" t="s">
        <v>211</v>
      </c>
      <c r="G350" s="369">
        <v>500000</v>
      </c>
      <c r="H350" s="370">
        <v>42902</v>
      </c>
      <c r="I350" s="370">
        <v>43131</v>
      </c>
      <c r="J350" s="351">
        <v>1</v>
      </c>
      <c r="K350" s="361">
        <v>408032.04</v>
      </c>
      <c r="L350" s="369"/>
      <c r="M350" s="451"/>
      <c r="P350" s="442"/>
    </row>
    <row r="351" spans="1:16" ht="12">
      <c r="A351" s="5">
        <v>171</v>
      </c>
      <c r="B351" s="95" t="s">
        <v>547</v>
      </c>
      <c r="C351" s="349">
        <v>2016</v>
      </c>
      <c r="D351" s="378"/>
      <c r="E351" s="344" t="s">
        <v>548</v>
      </c>
      <c r="F351" s="354" t="s">
        <v>122</v>
      </c>
      <c r="G351" s="369">
        <v>2000000</v>
      </c>
      <c r="H351" s="370">
        <v>42736</v>
      </c>
      <c r="I351" s="370" t="s">
        <v>549</v>
      </c>
      <c r="J351" s="351">
        <v>1</v>
      </c>
      <c r="K351" s="361">
        <v>1680955.01</v>
      </c>
      <c r="L351" s="369"/>
      <c r="M351" s="451"/>
      <c r="P351" s="442"/>
    </row>
    <row r="352" spans="1:16" s="41" customFormat="1" ht="12">
      <c r="A352" s="43">
        <v>172</v>
      </c>
      <c r="B352" s="95" t="s">
        <v>550</v>
      </c>
      <c r="C352" s="349">
        <v>2016</v>
      </c>
      <c r="D352" s="349"/>
      <c r="E352" s="344" t="s">
        <v>800</v>
      </c>
      <c r="F352" s="354" t="s">
        <v>22</v>
      </c>
      <c r="G352" s="369">
        <v>190000</v>
      </c>
      <c r="H352" s="370">
        <v>43693</v>
      </c>
      <c r="I352" s="370">
        <v>43966</v>
      </c>
      <c r="J352" s="351">
        <v>0.47</v>
      </c>
      <c r="K352" s="379">
        <v>90000</v>
      </c>
      <c r="L352" s="369"/>
      <c r="M352" s="451"/>
      <c r="P352" s="442"/>
    </row>
    <row r="353" spans="1:16" ht="12" customHeight="1">
      <c r="A353" s="5">
        <v>173</v>
      </c>
      <c r="B353" s="95" t="s">
        <v>551</v>
      </c>
      <c r="C353" s="349">
        <v>2016</v>
      </c>
      <c r="D353" s="378"/>
      <c r="E353" s="344" t="s">
        <v>803</v>
      </c>
      <c r="F353" s="354" t="s">
        <v>552</v>
      </c>
      <c r="G353" s="369">
        <v>220000</v>
      </c>
      <c r="H353" s="370">
        <v>43132</v>
      </c>
      <c r="I353" s="370">
        <v>43281</v>
      </c>
      <c r="J353" s="351">
        <v>1</v>
      </c>
      <c r="K353" s="361">
        <v>221204.91</v>
      </c>
      <c r="L353" s="369"/>
      <c r="M353" s="320" t="s">
        <v>997</v>
      </c>
      <c r="P353" s="442"/>
    </row>
    <row r="354" spans="1:16" ht="12">
      <c r="A354" s="5">
        <v>179</v>
      </c>
      <c r="B354" s="95" t="s">
        <v>553</v>
      </c>
      <c r="C354" s="349">
        <v>2016</v>
      </c>
      <c r="D354" s="378"/>
      <c r="E354" s="344" t="s">
        <v>554</v>
      </c>
      <c r="F354" s="354" t="s">
        <v>211</v>
      </c>
      <c r="G354" s="369">
        <v>500000</v>
      </c>
      <c r="H354" s="370">
        <v>42598</v>
      </c>
      <c r="I354" s="370">
        <v>42735</v>
      </c>
      <c r="J354" s="351">
        <v>1</v>
      </c>
      <c r="K354" s="361">
        <f>2289.2+456166.12</f>
        <v>458455.32</v>
      </c>
      <c r="L354" s="369"/>
      <c r="M354" s="451"/>
      <c r="P354" s="442"/>
    </row>
    <row r="355" spans="1:16" ht="12" customHeight="1">
      <c r="A355" s="5">
        <v>180</v>
      </c>
      <c r="B355" s="95" t="s">
        <v>555</v>
      </c>
      <c r="C355" s="349">
        <v>2016</v>
      </c>
      <c r="D355" s="378"/>
      <c r="E355" s="344" t="s">
        <v>556</v>
      </c>
      <c r="F355" s="354" t="s">
        <v>82</v>
      </c>
      <c r="G355" s="369">
        <v>1000000</v>
      </c>
      <c r="H355" s="370">
        <v>42598</v>
      </c>
      <c r="I355" s="370">
        <v>43830</v>
      </c>
      <c r="J355" s="351">
        <v>1</v>
      </c>
      <c r="K355" s="361">
        <v>1031939.62</v>
      </c>
      <c r="L355" s="369"/>
      <c r="M355" s="320" t="s">
        <v>1000</v>
      </c>
      <c r="P355" s="442"/>
    </row>
    <row r="356" spans="1:16" ht="12">
      <c r="A356" s="5">
        <v>184</v>
      </c>
      <c r="B356" s="95" t="s">
        <v>557</v>
      </c>
      <c r="C356" s="349">
        <v>2016</v>
      </c>
      <c r="D356" s="378"/>
      <c r="E356" s="344" t="s">
        <v>558</v>
      </c>
      <c r="F356" s="354" t="s">
        <v>42</v>
      </c>
      <c r="G356" s="369">
        <v>500000</v>
      </c>
      <c r="H356" s="370">
        <v>42810</v>
      </c>
      <c r="I356" s="370">
        <v>42916</v>
      </c>
      <c r="J356" s="351">
        <v>1</v>
      </c>
      <c r="K356" s="361">
        <v>413628.17</v>
      </c>
      <c r="L356" s="369"/>
      <c r="M356" s="451"/>
      <c r="P356" s="442"/>
    </row>
    <row r="357" spans="1:16" ht="12">
      <c r="A357" s="5">
        <v>185</v>
      </c>
      <c r="B357" s="95" t="s">
        <v>559</v>
      </c>
      <c r="C357" s="349">
        <v>2016</v>
      </c>
      <c r="D357" s="378"/>
      <c r="E357" s="344" t="s">
        <v>560</v>
      </c>
      <c r="F357" s="354" t="s">
        <v>218</v>
      </c>
      <c r="G357" s="369">
        <v>500000</v>
      </c>
      <c r="H357" s="370">
        <v>43205</v>
      </c>
      <c r="I357" s="370">
        <v>43555</v>
      </c>
      <c r="J357" s="351">
        <v>1</v>
      </c>
      <c r="K357" s="361">
        <v>261148.49</v>
      </c>
      <c r="L357" s="369"/>
      <c r="P357" s="442"/>
    </row>
    <row r="358" spans="1:16" ht="12" customHeight="1">
      <c r="A358" s="5">
        <v>186</v>
      </c>
      <c r="B358" s="95" t="s">
        <v>561</v>
      </c>
      <c r="C358" s="349">
        <v>2016</v>
      </c>
      <c r="D358" s="378"/>
      <c r="E358" s="344" t="s">
        <v>562</v>
      </c>
      <c r="F358" s="354" t="s">
        <v>177</v>
      </c>
      <c r="G358" s="369">
        <v>500000</v>
      </c>
      <c r="H358" s="370">
        <v>43116</v>
      </c>
      <c r="I358" s="370">
        <v>43235</v>
      </c>
      <c r="J358" s="351">
        <v>1</v>
      </c>
      <c r="K358" s="361">
        <v>410379.87</v>
      </c>
      <c r="L358" s="369"/>
      <c r="P358" s="442"/>
    </row>
    <row r="359" spans="1:16" ht="12">
      <c r="A359" s="5">
        <v>211</v>
      </c>
      <c r="B359" s="110" t="s">
        <v>563</v>
      </c>
      <c r="C359" s="151">
        <v>2017</v>
      </c>
      <c r="D359" s="384"/>
      <c r="E359" s="320" t="s">
        <v>802</v>
      </c>
      <c r="F359" s="350"/>
      <c r="G359" s="382">
        <v>400000</v>
      </c>
      <c r="H359" s="360">
        <v>43800</v>
      </c>
      <c r="I359" s="360">
        <v>44166</v>
      </c>
      <c r="J359" s="351">
        <v>0.01</v>
      </c>
      <c r="K359" s="361">
        <v>3301.01</v>
      </c>
      <c r="L359" s="352"/>
      <c r="P359" s="442"/>
    </row>
    <row r="360" spans="1:16" ht="12">
      <c r="A360" s="5">
        <v>212</v>
      </c>
      <c r="B360" s="41">
        <v>0</v>
      </c>
      <c r="C360" s="151">
        <v>2017</v>
      </c>
      <c r="D360" s="384"/>
      <c r="E360" s="320" t="s">
        <v>801</v>
      </c>
      <c r="F360" s="350"/>
      <c r="G360" s="382">
        <v>300000</v>
      </c>
      <c r="H360" s="360"/>
      <c r="I360" s="360"/>
      <c r="J360" s="351"/>
      <c r="K360" s="361">
        <v>0</v>
      </c>
      <c r="L360" s="352"/>
      <c r="P360" s="442"/>
    </row>
    <row r="361" spans="1:16" ht="12">
      <c r="A361" s="5">
        <v>213</v>
      </c>
      <c r="B361" s="110" t="s">
        <v>564</v>
      </c>
      <c r="C361" s="151">
        <v>2017</v>
      </c>
      <c r="D361" s="384"/>
      <c r="E361" s="320" t="s">
        <v>565</v>
      </c>
      <c r="F361" s="350" t="s">
        <v>22</v>
      </c>
      <c r="G361" s="382">
        <v>1944000</v>
      </c>
      <c r="H361" s="360"/>
      <c r="I361" s="360"/>
      <c r="J361" s="351"/>
      <c r="K361" s="361">
        <v>0</v>
      </c>
      <c r="L361" s="352"/>
      <c r="P361" s="442"/>
    </row>
    <row r="362" spans="1:16" ht="12">
      <c r="A362" s="5">
        <v>214</v>
      </c>
      <c r="B362" s="41">
        <v>0</v>
      </c>
      <c r="C362" s="151">
        <v>2017</v>
      </c>
      <c r="D362" s="384"/>
      <c r="E362" s="320" t="s">
        <v>566</v>
      </c>
      <c r="F362" s="350" t="s">
        <v>39</v>
      </c>
      <c r="G362" s="382">
        <v>150000</v>
      </c>
      <c r="H362" s="360"/>
      <c r="I362" s="360"/>
      <c r="J362" s="351"/>
      <c r="K362" s="361">
        <v>0</v>
      </c>
      <c r="L362" s="352"/>
      <c r="P362" s="442"/>
    </row>
    <row r="363" spans="1:16" s="13" customFormat="1" ht="12">
      <c r="A363" s="5">
        <v>215</v>
      </c>
      <c r="B363" s="95" t="s">
        <v>567</v>
      </c>
      <c r="C363" s="151">
        <v>2017</v>
      </c>
      <c r="D363" s="384"/>
      <c r="E363" s="320" t="s">
        <v>568</v>
      </c>
      <c r="F363" s="350"/>
      <c r="G363" s="382">
        <v>500000</v>
      </c>
      <c r="H363" s="360">
        <v>43024</v>
      </c>
      <c r="I363" s="360">
        <v>43251</v>
      </c>
      <c r="J363" s="351">
        <v>1</v>
      </c>
      <c r="K363" s="361">
        <v>325671.05</v>
      </c>
      <c r="L363" s="352"/>
      <c r="M363" s="451"/>
      <c r="P363" s="442"/>
    </row>
    <row r="364" spans="1:16" ht="12">
      <c r="A364" s="5">
        <v>216</v>
      </c>
      <c r="B364" s="95" t="s">
        <v>569</v>
      </c>
      <c r="C364" s="151">
        <v>2017</v>
      </c>
      <c r="D364" s="384"/>
      <c r="E364" s="320" t="s">
        <v>570</v>
      </c>
      <c r="F364" s="350" t="s">
        <v>125</v>
      </c>
      <c r="G364" s="382">
        <v>2000000</v>
      </c>
      <c r="H364" s="360">
        <v>42841</v>
      </c>
      <c r="I364" s="360">
        <v>43585</v>
      </c>
      <c r="J364" s="351">
        <v>1</v>
      </c>
      <c r="K364" s="361">
        <f>1742942.36+1400</f>
        <v>1744342.36</v>
      </c>
      <c r="L364" s="352"/>
      <c r="P364" s="442"/>
    </row>
    <row r="365" spans="1:16" ht="12">
      <c r="A365" s="5">
        <v>217</v>
      </c>
      <c r="B365" s="95" t="s">
        <v>571</v>
      </c>
      <c r="C365" s="151">
        <v>2017</v>
      </c>
      <c r="D365" s="384"/>
      <c r="E365" s="320" t="s">
        <v>572</v>
      </c>
      <c r="F365" s="350" t="s">
        <v>125</v>
      </c>
      <c r="G365" s="382">
        <v>8000000</v>
      </c>
      <c r="H365" s="360">
        <v>42871</v>
      </c>
      <c r="I365" s="360">
        <v>43814</v>
      </c>
      <c r="J365" s="351">
        <v>0.995</v>
      </c>
      <c r="K365" s="361">
        <v>6670246.0499999998</v>
      </c>
      <c r="L365" s="352"/>
      <c r="P365" s="442"/>
    </row>
    <row r="366" spans="1:16" ht="12">
      <c r="A366" s="5">
        <v>218</v>
      </c>
      <c r="B366" s="110" t="s">
        <v>360</v>
      </c>
      <c r="C366" s="151">
        <v>2017</v>
      </c>
      <c r="D366" s="384"/>
      <c r="E366" s="320" t="s">
        <v>573</v>
      </c>
      <c r="F366" s="350"/>
      <c r="G366" s="382">
        <v>500000</v>
      </c>
      <c r="H366" s="360"/>
      <c r="I366" s="360"/>
      <c r="J366" s="351"/>
      <c r="K366" s="361">
        <v>0</v>
      </c>
      <c r="L366" s="352"/>
      <c r="P366" s="442"/>
    </row>
    <row r="367" spans="1:16" ht="12">
      <c r="A367" s="5">
        <v>220</v>
      </c>
      <c r="B367" s="41">
        <v>0</v>
      </c>
      <c r="C367" s="151">
        <v>2017</v>
      </c>
      <c r="D367" s="384"/>
      <c r="E367" s="320" t="s">
        <v>575</v>
      </c>
      <c r="F367" s="350" t="s">
        <v>22</v>
      </c>
      <c r="G367" s="382">
        <v>500000</v>
      </c>
      <c r="H367" s="360"/>
      <c r="I367" s="360"/>
      <c r="J367" s="351"/>
      <c r="K367" s="361">
        <v>0</v>
      </c>
      <c r="L367" s="352"/>
      <c r="P367" s="442"/>
    </row>
    <row r="368" spans="1:16" ht="22.5">
      <c r="A368" s="5">
        <v>221</v>
      </c>
      <c r="B368" s="95" t="s">
        <v>576</v>
      </c>
      <c r="C368" s="151">
        <v>2017</v>
      </c>
      <c r="D368" s="384"/>
      <c r="E368" s="320" t="s">
        <v>577</v>
      </c>
      <c r="F368" s="350" t="s">
        <v>22</v>
      </c>
      <c r="G368" s="382">
        <v>1000000</v>
      </c>
      <c r="H368" s="360">
        <v>43024</v>
      </c>
      <c r="I368" s="360">
        <v>43251</v>
      </c>
      <c r="J368" s="351">
        <v>1</v>
      </c>
      <c r="K368" s="361">
        <f>894685.17+411.88</f>
        <v>895097.05</v>
      </c>
      <c r="L368" s="352"/>
      <c r="M368" s="451"/>
      <c r="P368" s="442"/>
    </row>
    <row r="369" spans="1:16" ht="12">
      <c r="A369" s="5">
        <v>225</v>
      </c>
      <c r="B369" s="110" t="s">
        <v>360</v>
      </c>
      <c r="C369" s="151">
        <v>2017</v>
      </c>
      <c r="D369" s="384"/>
      <c r="E369" s="320" t="s">
        <v>578</v>
      </c>
      <c r="F369" s="350" t="s">
        <v>22</v>
      </c>
      <c r="G369" s="382">
        <v>4000000</v>
      </c>
      <c r="H369" s="360"/>
      <c r="I369" s="360"/>
      <c r="J369" s="351"/>
      <c r="K369" s="361">
        <v>0</v>
      </c>
      <c r="L369" s="352"/>
      <c r="P369" s="442"/>
    </row>
    <row r="370" spans="1:16" s="13" customFormat="1" ht="12">
      <c r="A370" s="5">
        <v>291</v>
      </c>
      <c r="B370" s="95" t="s">
        <v>579</v>
      </c>
      <c r="C370" s="151">
        <v>2017</v>
      </c>
      <c r="D370" s="384"/>
      <c r="E370" s="320" t="s">
        <v>580</v>
      </c>
      <c r="F370" s="350" t="s">
        <v>218</v>
      </c>
      <c r="G370" s="382">
        <v>50000</v>
      </c>
      <c r="H370" s="360">
        <v>43055</v>
      </c>
      <c r="I370" s="360">
        <v>43131</v>
      </c>
      <c r="J370" s="351">
        <v>1</v>
      </c>
      <c r="K370" s="361">
        <v>48807.67</v>
      </c>
      <c r="L370" s="352"/>
      <c r="M370" s="451"/>
      <c r="P370" s="442"/>
    </row>
    <row r="371" spans="1:16" ht="12">
      <c r="A371" s="5">
        <v>227</v>
      </c>
      <c r="B371" s="95" t="s">
        <v>581</v>
      </c>
      <c r="C371" s="151">
        <v>2017</v>
      </c>
      <c r="D371" s="384"/>
      <c r="E371" s="320" t="s">
        <v>582</v>
      </c>
      <c r="F371" s="350" t="s">
        <v>114</v>
      </c>
      <c r="G371" s="382">
        <v>600000</v>
      </c>
      <c r="H371" s="360">
        <v>43116</v>
      </c>
      <c r="I371" s="360">
        <v>43373</v>
      </c>
      <c r="J371" s="351">
        <v>1</v>
      </c>
      <c r="K371" s="361">
        <v>583108.43999999994</v>
      </c>
      <c r="L371" s="352"/>
      <c r="P371" s="442"/>
    </row>
    <row r="372" spans="1:16" ht="12">
      <c r="A372" s="5">
        <v>228</v>
      </c>
      <c r="B372" s="41">
        <v>0</v>
      </c>
      <c r="C372" s="151">
        <v>2017</v>
      </c>
      <c r="D372" s="384"/>
      <c r="E372" s="320" t="s">
        <v>583</v>
      </c>
      <c r="F372" s="350" t="s">
        <v>114</v>
      </c>
      <c r="G372" s="382">
        <v>1078571.43</v>
      </c>
      <c r="H372" s="360"/>
      <c r="I372" s="360"/>
      <c r="J372" s="351">
        <v>0.72</v>
      </c>
      <c r="K372" s="361">
        <v>171610.35</v>
      </c>
      <c r="L372" s="352"/>
      <c r="M372" s="320" t="s">
        <v>981</v>
      </c>
      <c r="P372" s="442"/>
    </row>
    <row r="373" spans="1:16" s="41" customFormat="1" ht="12">
      <c r="A373" s="43">
        <v>229</v>
      </c>
      <c r="B373" s="41" t="s">
        <v>584</v>
      </c>
      <c r="C373" s="151">
        <v>2017</v>
      </c>
      <c r="D373" s="151"/>
      <c r="E373" s="320" t="s">
        <v>585</v>
      </c>
      <c r="F373" s="350" t="s">
        <v>122</v>
      </c>
      <c r="G373" s="382">
        <v>500000</v>
      </c>
      <c r="H373" s="360">
        <v>43540</v>
      </c>
      <c r="I373" s="360">
        <v>43768</v>
      </c>
      <c r="J373" s="351">
        <v>1</v>
      </c>
      <c r="K373" s="359">
        <v>358699.53</v>
      </c>
      <c r="L373" s="352"/>
      <c r="M373" s="451"/>
      <c r="P373" s="442"/>
    </row>
    <row r="374" spans="1:16" ht="12">
      <c r="A374" s="5">
        <v>230</v>
      </c>
      <c r="B374" s="95" t="s">
        <v>586</v>
      </c>
      <c r="C374" s="151">
        <v>2017</v>
      </c>
      <c r="D374" s="384"/>
      <c r="E374" s="320" t="s">
        <v>587</v>
      </c>
      <c r="F374" s="350" t="s">
        <v>122</v>
      </c>
      <c r="G374" s="382">
        <v>500000</v>
      </c>
      <c r="H374" s="360">
        <v>43070</v>
      </c>
      <c r="I374" s="360">
        <v>43131</v>
      </c>
      <c r="J374" s="351">
        <v>1</v>
      </c>
      <c r="K374" s="361">
        <f>442819.78+2349.02+9865.2</f>
        <v>455034.00000000006</v>
      </c>
      <c r="L374" s="352"/>
      <c r="M374" s="451"/>
      <c r="P374" s="442"/>
    </row>
    <row r="375" spans="1:16" ht="12">
      <c r="A375" s="5">
        <v>231</v>
      </c>
      <c r="B375" s="41">
        <v>0</v>
      </c>
      <c r="C375" s="151">
        <v>2017</v>
      </c>
      <c r="D375" s="384"/>
      <c r="E375" s="320" t="s">
        <v>588</v>
      </c>
      <c r="F375" s="350" t="s">
        <v>414</v>
      </c>
      <c r="G375" s="382">
        <v>839286.43</v>
      </c>
      <c r="H375" s="360"/>
      <c r="I375" s="360"/>
      <c r="J375" s="351"/>
      <c r="K375" s="361">
        <v>0</v>
      </c>
      <c r="L375" s="352"/>
      <c r="P375" s="442"/>
    </row>
    <row r="376" spans="1:16" ht="12">
      <c r="A376" s="5">
        <v>232</v>
      </c>
      <c r="B376" s="41">
        <v>0</v>
      </c>
      <c r="C376" s="151">
        <v>2017</v>
      </c>
      <c r="D376" s="384"/>
      <c r="E376" s="320" t="s">
        <v>589</v>
      </c>
      <c r="F376" s="350" t="s">
        <v>414</v>
      </c>
      <c r="G376" s="382">
        <v>839285</v>
      </c>
      <c r="H376" s="360"/>
      <c r="I376" s="360"/>
      <c r="J376" s="351"/>
      <c r="K376" s="361">
        <v>0</v>
      </c>
      <c r="L376" s="352"/>
      <c r="P376" s="442"/>
    </row>
    <row r="377" spans="1:16" ht="12">
      <c r="A377" s="5">
        <v>236</v>
      </c>
      <c r="B377" s="41" t="s">
        <v>590</v>
      </c>
      <c r="C377" s="151">
        <v>2017</v>
      </c>
      <c r="D377" s="384"/>
      <c r="E377" s="320" t="s">
        <v>591</v>
      </c>
      <c r="F377" s="350" t="s">
        <v>39</v>
      </c>
      <c r="G377" s="382">
        <v>1000000</v>
      </c>
      <c r="H377" s="360"/>
      <c r="I377" s="360"/>
      <c r="J377" s="351"/>
      <c r="K377" s="361">
        <v>0</v>
      </c>
      <c r="L377" s="352"/>
      <c r="P377" s="442"/>
    </row>
    <row r="378" spans="1:16" ht="12">
      <c r="A378" s="5">
        <v>238</v>
      </c>
      <c r="B378" s="41" t="s">
        <v>592</v>
      </c>
      <c r="C378" s="151">
        <v>2017</v>
      </c>
      <c r="D378" s="384"/>
      <c r="E378" s="320" t="s">
        <v>593</v>
      </c>
      <c r="F378" s="350" t="s">
        <v>39</v>
      </c>
      <c r="G378" s="382">
        <v>150000</v>
      </c>
      <c r="H378" s="360">
        <v>43252</v>
      </c>
      <c r="I378" s="360">
        <v>43518</v>
      </c>
      <c r="J378" s="351">
        <v>1</v>
      </c>
      <c r="K378" s="361">
        <v>146687.65</v>
      </c>
      <c r="L378" s="352"/>
      <c r="M378" s="451"/>
      <c r="P378" s="442"/>
    </row>
    <row r="379" spans="1:16" ht="22.5">
      <c r="A379" s="5">
        <v>239</v>
      </c>
      <c r="B379" s="95" t="s">
        <v>594</v>
      </c>
      <c r="C379" s="151">
        <v>2017</v>
      </c>
      <c r="D379" s="384"/>
      <c r="E379" s="320" t="s">
        <v>595</v>
      </c>
      <c r="F379" s="350" t="s">
        <v>351</v>
      </c>
      <c r="G379" s="382">
        <v>1178571.43</v>
      </c>
      <c r="H379" s="360">
        <v>43024</v>
      </c>
      <c r="I379" s="360">
        <v>43266</v>
      </c>
      <c r="J379" s="351">
        <v>1</v>
      </c>
      <c r="K379" s="361">
        <v>1083384.5900000001</v>
      </c>
      <c r="L379" s="352"/>
      <c r="P379" s="442"/>
    </row>
    <row r="380" spans="1:16" ht="12">
      <c r="A380" s="5">
        <v>241</v>
      </c>
      <c r="B380" s="41">
        <v>0</v>
      </c>
      <c r="C380" s="151">
        <v>2017</v>
      </c>
      <c r="D380" s="384"/>
      <c r="E380" s="320" t="s">
        <v>596</v>
      </c>
      <c r="F380" s="350" t="s">
        <v>208</v>
      </c>
      <c r="G380" s="382">
        <v>500000</v>
      </c>
      <c r="H380" s="360"/>
      <c r="I380" s="360"/>
      <c r="J380" s="351"/>
      <c r="K380" s="361">
        <v>116567.5</v>
      </c>
      <c r="L380" s="352"/>
      <c r="M380" s="320" t="s">
        <v>290</v>
      </c>
      <c r="P380" s="442"/>
    </row>
    <row r="381" spans="1:16" ht="12">
      <c r="A381" s="5">
        <v>246</v>
      </c>
      <c r="B381" s="41" t="s">
        <v>597</v>
      </c>
      <c r="C381" s="151">
        <v>2017</v>
      </c>
      <c r="D381" s="384"/>
      <c r="E381" s="320" t="s">
        <v>598</v>
      </c>
      <c r="F381" s="350" t="s">
        <v>27</v>
      </c>
      <c r="G381" s="382">
        <v>678571.43</v>
      </c>
      <c r="H381" s="360">
        <v>43236</v>
      </c>
      <c r="I381" s="360">
        <v>43496</v>
      </c>
      <c r="J381" s="351">
        <v>1</v>
      </c>
      <c r="K381" s="361">
        <v>532636.79</v>
      </c>
      <c r="L381" s="352"/>
      <c r="P381" s="442"/>
    </row>
    <row r="382" spans="1:16" ht="12">
      <c r="A382" s="5">
        <v>247</v>
      </c>
      <c r="B382" s="95" t="s">
        <v>599</v>
      </c>
      <c r="C382" s="151">
        <v>2017</v>
      </c>
      <c r="D382" s="384"/>
      <c r="E382" s="320" t="s">
        <v>600</v>
      </c>
      <c r="F382" s="350" t="s">
        <v>42</v>
      </c>
      <c r="G382" s="382">
        <v>1000000</v>
      </c>
      <c r="H382" s="360">
        <v>43070</v>
      </c>
      <c r="I382" s="360">
        <v>43312</v>
      </c>
      <c r="J382" s="351">
        <v>1</v>
      </c>
      <c r="K382" s="361">
        <v>910370.06</v>
      </c>
      <c r="L382" s="352"/>
      <c r="P382" s="442"/>
    </row>
    <row r="383" spans="1:16" s="41" customFormat="1" ht="22.5">
      <c r="A383" s="43">
        <v>249</v>
      </c>
      <c r="B383" s="41" t="s">
        <v>601</v>
      </c>
      <c r="C383" s="151">
        <v>2017</v>
      </c>
      <c r="D383" s="151"/>
      <c r="E383" s="320" t="s">
        <v>602</v>
      </c>
      <c r="F383" s="350" t="s">
        <v>82</v>
      </c>
      <c r="G383" s="382">
        <v>1000000</v>
      </c>
      <c r="H383" s="360">
        <v>43236</v>
      </c>
      <c r="I383" s="360">
        <v>44044</v>
      </c>
      <c r="J383" s="351">
        <v>0.35</v>
      </c>
      <c r="K383" s="361">
        <v>246842</v>
      </c>
      <c r="L383" s="352"/>
      <c r="M383" s="320" t="s">
        <v>981</v>
      </c>
      <c r="P383" s="442"/>
    </row>
    <row r="384" spans="1:16" s="41" customFormat="1" ht="12">
      <c r="A384" s="43">
        <v>250</v>
      </c>
      <c r="B384" s="95" t="s">
        <v>603</v>
      </c>
      <c r="C384" s="151">
        <v>2017</v>
      </c>
      <c r="D384" s="151"/>
      <c r="E384" s="320" t="s">
        <v>604</v>
      </c>
      <c r="F384" s="350" t="s">
        <v>82</v>
      </c>
      <c r="G384" s="382">
        <v>678571.43</v>
      </c>
      <c r="H384" s="360">
        <v>43267</v>
      </c>
      <c r="I384" s="360">
        <v>43830</v>
      </c>
      <c r="J384" s="351">
        <v>0.9</v>
      </c>
      <c r="K384" s="361">
        <v>301799.59000000003</v>
      </c>
      <c r="L384" s="352"/>
      <c r="M384" s="451" t="s">
        <v>981</v>
      </c>
      <c r="P384" s="442"/>
    </row>
    <row r="385" spans="1:16" ht="12">
      <c r="A385" s="5">
        <v>252</v>
      </c>
      <c r="B385" s="41">
        <v>0</v>
      </c>
      <c r="C385" s="151">
        <v>2017</v>
      </c>
      <c r="D385" s="384"/>
      <c r="E385" s="320" t="s">
        <v>605</v>
      </c>
      <c r="F385" s="350" t="s">
        <v>228</v>
      </c>
      <c r="G385" s="382">
        <v>1678571.43</v>
      </c>
      <c r="H385" s="360"/>
      <c r="I385" s="360"/>
      <c r="J385" s="351"/>
      <c r="K385" s="361">
        <v>0</v>
      </c>
      <c r="L385" s="352"/>
      <c r="M385" s="451"/>
      <c r="P385" s="442"/>
    </row>
    <row r="386" spans="1:16" ht="12">
      <c r="A386" s="5">
        <v>253</v>
      </c>
      <c r="B386" s="41">
        <v>0</v>
      </c>
      <c r="C386" s="151">
        <v>2017</v>
      </c>
      <c r="D386" s="384"/>
      <c r="E386" s="320" t="s">
        <v>606</v>
      </c>
      <c r="F386" s="350" t="s">
        <v>24</v>
      </c>
      <c r="G386" s="382">
        <v>50000</v>
      </c>
      <c r="H386" s="360"/>
      <c r="I386" s="360"/>
      <c r="J386" s="351"/>
      <c r="K386" s="361">
        <v>0</v>
      </c>
      <c r="L386" s="352"/>
      <c r="P386" s="442"/>
    </row>
    <row r="387" spans="1:16" s="41" customFormat="1" ht="12">
      <c r="A387" s="43">
        <v>255</v>
      </c>
      <c r="B387" s="95" t="s">
        <v>607</v>
      </c>
      <c r="C387" s="151">
        <v>2017</v>
      </c>
      <c r="D387" s="151"/>
      <c r="E387" s="320" t="s">
        <v>608</v>
      </c>
      <c r="F387" s="350" t="s">
        <v>177</v>
      </c>
      <c r="G387" s="382">
        <v>500000</v>
      </c>
      <c r="H387" s="360">
        <v>43512</v>
      </c>
      <c r="I387" s="360">
        <v>43769</v>
      </c>
      <c r="J387" s="351">
        <v>1</v>
      </c>
      <c r="K387" s="361">
        <v>359123.07</v>
      </c>
      <c r="L387" s="352"/>
      <c r="M387" s="451"/>
      <c r="P387" s="442"/>
    </row>
    <row r="388" spans="1:16" s="41" customFormat="1" ht="12">
      <c r="A388" s="43">
        <v>256</v>
      </c>
      <c r="B388" s="95" t="s">
        <v>609</v>
      </c>
      <c r="C388" s="151">
        <v>2017</v>
      </c>
      <c r="D388" s="151"/>
      <c r="E388" s="320" t="s">
        <v>610</v>
      </c>
      <c r="F388" s="350" t="s">
        <v>177</v>
      </c>
      <c r="G388" s="382">
        <v>678571.43</v>
      </c>
      <c r="H388" s="360">
        <v>43753</v>
      </c>
      <c r="I388" s="360">
        <v>44043</v>
      </c>
      <c r="J388" s="351">
        <v>0.96</v>
      </c>
      <c r="K388" s="361">
        <v>24776.18</v>
      </c>
      <c r="L388" s="352"/>
      <c r="M388" s="320" t="s">
        <v>981</v>
      </c>
      <c r="P388" s="442"/>
    </row>
    <row r="389" spans="1:16" ht="12">
      <c r="A389" s="5">
        <v>257</v>
      </c>
      <c r="B389" s="95" t="s">
        <v>611</v>
      </c>
      <c r="C389" s="151">
        <v>2017</v>
      </c>
      <c r="D389" s="384"/>
      <c r="E389" s="320" t="s">
        <v>612</v>
      </c>
      <c r="F389" s="350" t="s">
        <v>177</v>
      </c>
      <c r="G389" s="382">
        <v>500000</v>
      </c>
      <c r="H389" s="360">
        <v>43475</v>
      </c>
      <c r="I389" s="360">
        <v>43906</v>
      </c>
      <c r="J389" s="351">
        <v>0.95</v>
      </c>
      <c r="K389" s="361">
        <v>363640.42</v>
      </c>
      <c r="L389" s="352"/>
      <c r="M389" s="451" t="s">
        <v>981</v>
      </c>
      <c r="P389" s="442"/>
    </row>
    <row r="390" spans="1:16" ht="22.5">
      <c r="A390" s="5">
        <v>260</v>
      </c>
      <c r="B390" s="95" t="s">
        <v>613</v>
      </c>
      <c r="C390" s="151">
        <v>2017</v>
      </c>
      <c r="D390" s="384"/>
      <c r="E390" s="330" t="s">
        <v>614</v>
      </c>
      <c r="F390" s="350" t="s">
        <v>189</v>
      </c>
      <c r="G390" s="382">
        <v>1078571.43</v>
      </c>
      <c r="H390" s="360">
        <v>43146</v>
      </c>
      <c r="I390" s="360">
        <v>43585</v>
      </c>
      <c r="J390" s="351">
        <v>1</v>
      </c>
      <c r="K390" s="361">
        <v>1023638.83</v>
      </c>
      <c r="L390" s="352"/>
      <c r="P390" s="442"/>
    </row>
    <row r="391" spans="1:16" ht="12">
      <c r="A391" s="5">
        <v>288</v>
      </c>
      <c r="B391" s="41">
        <v>0</v>
      </c>
      <c r="C391" s="151">
        <v>2017</v>
      </c>
      <c r="D391" s="384"/>
      <c r="E391" s="320" t="s">
        <v>615</v>
      </c>
      <c r="F391" s="350" t="s">
        <v>114</v>
      </c>
      <c r="G391" s="382">
        <v>100000</v>
      </c>
      <c r="H391" s="360"/>
      <c r="I391" s="360"/>
      <c r="J391" s="351"/>
      <c r="K391" s="361">
        <v>0</v>
      </c>
      <c r="L391" s="352"/>
      <c r="M391" s="415"/>
      <c r="P391" s="442"/>
    </row>
    <row r="392" spans="1:16" ht="12">
      <c r="A392" s="5">
        <v>295</v>
      </c>
      <c r="B392" s="95" t="s">
        <v>616</v>
      </c>
      <c r="C392" s="151">
        <v>2017</v>
      </c>
      <c r="D392" s="384"/>
      <c r="E392" s="320" t="s">
        <v>617</v>
      </c>
      <c r="F392" s="350" t="s">
        <v>65</v>
      </c>
      <c r="G392" s="382">
        <v>220000</v>
      </c>
      <c r="H392" s="360">
        <v>43191</v>
      </c>
      <c r="I392" s="360">
        <v>43312</v>
      </c>
      <c r="J392" s="351">
        <v>1</v>
      </c>
      <c r="K392" s="361">
        <v>189414.53</v>
      </c>
      <c r="L392" s="352"/>
      <c r="P392" s="442"/>
    </row>
    <row r="393" spans="1:16" ht="12">
      <c r="A393" s="5">
        <v>297</v>
      </c>
      <c r="B393" s="95" t="s">
        <v>618</v>
      </c>
      <c r="C393" s="151">
        <v>2017</v>
      </c>
      <c r="D393" s="384"/>
      <c r="E393" s="320" t="s">
        <v>619</v>
      </c>
      <c r="F393" s="350" t="s">
        <v>42</v>
      </c>
      <c r="G393" s="382">
        <v>100000</v>
      </c>
      <c r="H393" s="360">
        <v>43191</v>
      </c>
      <c r="I393" s="360">
        <v>43343</v>
      </c>
      <c r="J393" s="351">
        <v>1</v>
      </c>
      <c r="K393" s="361">
        <v>95011</v>
      </c>
      <c r="L393" s="352"/>
      <c r="P393" s="442"/>
    </row>
    <row r="394" spans="1:16" ht="12">
      <c r="A394" s="5">
        <v>299</v>
      </c>
      <c r="B394" s="95" t="s">
        <v>620</v>
      </c>
      <c r="C394" s="151">
        <v>2017</v>
      </c>
      <c r="D394" s="384"/>
      <c r="E394" s="320" t="s">
        <v>621</v>
      </c>
      <c r="F394" s="350" t="s">
        <v>286</v>
      </c>
      <c r="G394" s="382">
        <v>170000</v>
      </c>
      <c r="H394" s="360">
        <v>43101</v>
      </c>
      <c r="I394" s="360">
        <v>43146</v>
      </c>
      <c r="J394" s="351">
        <v>1</v>
      </c>
      <c r="K394" s="361">
        <v>148954.81</v>
      </c>
      <c r="L394" s="352"/>
      <c r="M394" s="451"/>
      <c r="P394" s="442"/>
    </row>
    <row r="395" spans="1:16" s="13" customFormat="1" ht="12">
      <c r="A395" s="5">
        <v>300</v>
      </c>
      <c r="B395" s="95" t="s">
        <v>622</v>
      </c>
      <c r="C395" s="151">
        <v>2017</v>
      </c>
      <c r="D395" s="384"/>
      <c r="E395" s="320" t="s">
        <v>623</v>
      </c>
      <c r="F395" s="350" t="s">
        <v>624</v>
      </c>
      <c r="G395" s="382">
        <v>100000</v>
      </c>
      <c r="H395" s="360">
        <v>43024</v>
      </c>
      <c r="I395" s="360">
        <v>43159</v>
      </c>
      <c r="J395" s="351">
        <v>1</v>
      </c>
      <c r="K395" s="361">
        <v>90879.07</v>
      </c>
      <c r="L395" s="352"/>
      <c r="M395" s="451"/>
      <c r="P395" s="442"/>
    </row>
    <row r="396" spans="1:16" ht="12">
      <c r="A396" s="5">
        <v>302</v>
      </c>
      <c r="B396" s="95" t="s">
        <v>625</v>
      </c>
      <c r="C396" s="151">
        <v>2017</v>
      </c>
      <c r="D396" s="384"/>
      <c r="E396" s="320" t="s">
        <v>626</v>
      </c>
      <c r="F396" s="350" t="s">
        <v>205</v>
      </c>
      <c r="G396" s="382">
        <v>150000</v>
      </c>
      <c r="H396" s="360">
        <v>43723</v>
      </c>
      <c r="I396" s="360">
        <v>44090</v>
      </c>
      <c r="J396" s="351">
        <v>0.5</v>
      </c>
      <c r="K396" s="361">
        <v>70424.490000000005</v>
      </c>
      <c r="L396" s="352"/>
      <c r="M396" s="320" t="s">
        <v>984</v>
      </c>
      <c r="P396" s="442"/>
    </row>
    <row r="397" spans="1:16" ht="12">
      <c r="A397" s="5">
        <v>305</v>
      </c>
      <c r="B397" s="95" t="s">
        <v>628</v>
      </c>
      <c r="C397" s="151">
        <v>2017</v>
      </c>
      <c r="D397" s="384"/>
      <c r="E397" s="320" t="s">
        <v>629</v>
      </c>
      <c r="F397" s="350" t="s">
        <v>44</v>
      </c>
      <c r="G397" s="382">
        <v>150000</v>
      </c>
      <c r="H397" s="360">
        <v>43191</v>
      </c>
      <c r="I397" s="360">
        <v>43343</v>
      </c>
      <c r="J397" s="351">
        <v>1</v>
      </c>
      <c r="K397" s="361">
        <v>143423.48000000001</v>
      </c>
      <c r="L397" s="352"/>
      <c r="P397" s="442"/>
    </row>
    <row r="398" spans="1:16" ht="22.5">
      <c r="A398" s="5">
        <v>313</v>
      </c>
      <c r="B398" s="95" t="s">
        <v>630</v>
      </c>
      <c r="C398" s="151">
        <v>2017</v>
      </c>
      <c r="D398" s="384"/>
      <c r="E398" s="320" t="s">
        <v>631</v>
      </c>
      <c r="F398" s="350" t="s">
        <v>42</v>
      </c>
      <c r="G398" s="382">
        <v>1000000</v>
      </c>
      <c r="H398" s="360">
        <v>43628</v>
      </c>
      <c r="I398" s="360">
        <v>43992</v>
      </c>
      <c r="J398" s="351">
        <v>0.8</v>
      </c>
      <c r="K398" s="361">
        <v>447997.6</v>
      </c>
      <c r="L398" s="352"/>
      <c r="M398" s="320" t="s">
        <v>981</v>
      </c>
      <c r="P398" s="442"/>
    </row>
    <row r="399" spans="1:16" ht="12">
      <c r="A399" s="5">
        <v>316</v>
      </c>
      <c r="B399" s="110" t="s">
        <v>360</v>
      </c>
      <c r="C399" s="151">
        <v>2017</v>
      </c>
      <c r="D399" s="384"/>
      <c r="E399" s="320" t="s">
        <v>632</v>
      </c>
      <c r="F399" s="350"/>
      <c r="G399" s="382">
        <v>2980124.07</v>
      </c>
      <c r="H399" s="360"/>
      <c r="I399" s="360"/>
      <c r="J399" s="351"/>
      <c r="K399" s="361">
        <v>0</v>
      </c>
      <c r="L399" s="352"/>
      <c r="P399" s="442"/>
    </row>
    <row r="400" spans="1:16" s="41" customFormat="1" ht="22.5">
      <c r="A400" s="43">
        <v>193</v>
      </c>
      <c r="B400" s="95" t="s">
        <v>633</v>
      </c>
      <c r="C400" s="151">
        <v>2017</v>
      </c>
      <c r="D400" s="151"/>
      <c r="E400" s="320" t="s">
        <v>634</v>
      </c>
      <c r="F400" s="350" t="s">
        <v>42</v>
      </c>
      <c r="G400" s="382">
        <v>18000000</v>
      </c>
      <c r="H400" s="360">
        <v>43075</v>
      </c>
      <c r="I400" s="360">
        <v>43890</v>
      </c>
      <c r="J400" s="351">
        <v>0.98</v>
      </c>
      <c r="K400" s="361">
        <v>16778685.579999998</v>
      </c>
      <c r="L400" s="352"/>
      <c r="M400" s="451" t="s">
        <v>849</v>
      </c>
      <c r="P400" s="442"/>
    </row>
    <row r="401" spans="1:16" s="41" customFormat="1" ht="12">
      <c r="A401" s="43">
        <v>194</v>
      </c>
      <c r="B401" s="41" t="s">
        <v>635</v>
      </c>
      <c r="C401" s="151">
        <v>2017</v>
      </c>
      <c r="D401" s="151"/>
      <c r="E401" s="320" t="s">
        <v>636</v>
      </c>
      <c r="F401" s="350" t="s">
        <v>82</v>
      </c>
      <c r="G401" s="382">
        <v>16000000</v>
      </c>
      <c r="H401" s="360">
        <v>42990</v>
      </c>
      <c r="I401" s="360">
        <v>43373</v>
      </c>
      <c r="J401" s="351">
        <v>1</v>
      </c>
      <c r="K401" s="361">
        <v>15993892.48</v>
      </c>
      <c r="L401" s="352"/>
      <c r="M401" s="451"/>
      <c r="P401" s="442"/>
    </row>
    <row r="402" spans="1:16" ht="12">
      <c r="A402" s="5">
        <v>315</v>
      </c>
      <c r="B402" s="110" t="s">
        <v>564</v>
      </c>
      <c r="C402" s="151">
        <v>2017</v>
      </c>
      <c r="D402" s="384"/>
      <c r="E402" s="320" t="s">
        <v>77</v>
      </c>
      <c r="F402" s="350"/>
      <c r="G402" s="382">
        <v>533460</v>
      </c>
      <c r="H402" s="360">
        <v>42886</v>
      </c>
      <c r="I402" s="360" t="s">
        <v>799</v>
      </c>
      <c r="J402" s="351">
        <v>1</v>
      </c>
      <c r="K402" s="361">
        <f>533460-17904.44</f>
        <v>515555.56</v>
      </c>
      <c r="L402" s="352"/>
      <c r="M402" s="451"/>
      <c r="P402" s="442"/>
    </row>
    <row r="403" spans="1:16" ht="12">
      <c r="A403" s="5">
        <v>386</v>
      </c>
      <c r="C403" s="151">
        <v>2018</v>
      </c>
      <c r="D403" s="394"/>
      <c r="E403" s="380" t="s">
        <v>50</v>
      </c>
      <c r="F403" s="350"/>
      <c r="G403" s="382">
        <v>9809031.8900000006</v>
      </c>
      <c r="H403" s="360"/>
      <c r="I403" s="360"/>
      <c r="J403" s="351"/>
      <c r="K403" s="361">
        <v>0</v>
      </c>
      <c r="L403" s="352"/>
      <c r="P403" s="442"/>
    </row>
    <row r="404" spans="1:16" s="18" customFormat="1" ht="12">
      <c r="A404" s="5">
        <v>387</v>
      </c>
      <c r="B404" s="83"/>
      <c r="C404" s="151">
        <v>2018</v>
      </c>
      <c r="D404" s="384"/>
      <c r="E404" s="320" t="s">
        <v>637</v>
      </c>
      <c r="F404" s="354"/>
      <c r="G404" s="382">
        <v>1754285.71</v>
      </c>
      <c r="H404" s="372"/>
      <c r="I404" s="372"/>
      <c r="J404" s="395"/>
      <c r="K404" s="396">
        <v>0</v>
      </c>
      <c r="L404" s="397"/>
      <c r="M404" s="320"/>
      <c r="P404" s="442"/>
    </row>
    <row r="405" spans="1:16" s="83" customFormat="1" ht="12">
      <c r="A405" s="43">
        <v>389</v>
      </c>
      <c r="B405" s="83" t="s">
        <v>638</v>
      </c>
      <c r="C405" s="151">
        <v>2018</v>
      </c>
      <c r="D405" s="151"/>
      <c r="E405" s="320" t="s">
        <v>639</v>
      </c>
      <c r="F405" s="369"/>
      <c r="G405" s="382">
        <v>3500000</v>
      </c>
      <c r="H405" s="372">
        <v>43474</v>
      </c>
      <c r="I405" s="372">
        <v>43830</v>
      </c>
      <c r="J405" s="395">
        <v>0.85</v>
      </c>
      <c r="K405" s="396">
        <v>2178790.09</v>
      </c>
      <c r="L405" s="397"/>
      <c r="M405" s="451" t="s">
        <v>981</v>
      </c>
      <c r="P405" s="442"/>
    </row>
    <row r="406" spans="1:16" s="18" customFormat="1" ht="22.5">
      <c r="A406" s="5">
        <v>390</v>
      </c>
      <c r="B406" s="83" t="s">
        <v>640</v>
      </c>
      <c r="C406" s="151">
        <v>2018</v>
      </c>
      <c r="D406" s="384"/>
      <c r="E406" s="330" t="s">
        <v>641</v>
      </c>
      <c r="F406" s="411" t="s">
        <v>642</v>
      </c>
      <c r="G406" s="382">
        <v>1000000</v>
      </c>
      <c r="H406" s="372">
        <v>43191</v>
      </c>
      <c r="I406" s="372">
        <v>43343</v>
      </c>
      <c r="J406" s="395">
        <v>1</v>
      </c>
      <c r="K406" s="396">
        <v>747445.26</v>
      </c>
      <c r="L406" s="397"/>
      <c r="M406" s="320"/>
      <c r="P406" s="442"/>
    </row>
    <row r="407" spans="1:16" s="18" customFormat="1" ht="22.5">
      <c r="A407" s="5">
        <v>391</v>
      </c>
      <c r="B407" s="83" t="s">
        <v>643</v>
      </c>
      <c r="C407" s="151">
        <v>2018</v>
      </c>
      <c r="D407" s="384"/>
      <c r="E407" s="320" t="s">
        <v>644</v>
      </c>
      <c r="F407" s="411" t="s">
        <v>42</v>
      </c>
      <c r="G407" s="382">
        <v>1000000</v>
      </c>
      <c r="H407" s="372">
        <v>43191</v>
      </c>
      <c r="I407" s="372">
        <v>43434</v>
      </c>
      <c r="J407" s="395">
        <v>1</v>
      </c>
      <c r="K407" s="396">
        <v>871727.74</v>
      </c>
      <c r="L407" s="397"/>
      <c r="M407" s="320"/>
      <c r="P407" s="442"/>
    </row>
    <row r="408" spans="1:16" s="18" customFormat="1" ht="22.5">
      <c r="A408" s="5">
        <v>392</v>
      </c>
      <c r="B408" s="83" t="s">
        <v>645</v>
      </c>
      <c r="C408" s="151">
        <v>2018</v>
      </c>
      <c r="D408" s="384"/>
      <c r="E408" s="320" t="s">
        <v>646</v>
      </c>
      <c r="F408" s="369" t="s">
        <v>65</v>
      </c>
      <c r="G408" s="382">
        <v>1000000</v>
      </c>
      <c r="H408" s="372">
        <v>43191</v>
      </c>
      <c r="I408" s="372">
        <v>43524</v>
      </c>
      <c r="J408" s="395">
        <v>1</v>
      </c>
      <c r="K408" s="396">
        <v>853186.46</v>
      </c>
      <c r="L408" s="397"/>
      <c r="M408" s="320"/>
      <c r="P408" s="442"/>
    </row>
    <row r="409" spans="1:16" s="18" customFormat="1" ht="22.5">
      <c r="A409" s="5">
        <v>393</v>
      </c>
      <c r="B409" s="83" t="s">
        <v>647</v>
      </c>
      <c r="C409" s="151">
        <v>2018</v>
      </c>
      <c r="D409" s="384"/>
      <c r="E409" s="320" t="s">
        <v>648</v>
      </c>
      <c r="F409" s="369" t="s">
        <v>65</v>
      </c>
      <c r="G409" s="382">
        <v>1000000</v>
      </c>
      <c r="H409" s="372">
        <v>43191</v>
      </c>
      <c r="I409" s="372">
        <v>43373</v>
      </c>
      <c r="J409" s="395">
        <v>1</v>
      </c>
      <c r="K409" s="396">
        <f>787342.62+1200</f>
        <v>788542.62</v>
      </c>
      <c r="L409" s="397"/>
      <c r="M409" s="320"/>
      <c r="P409" s="442"/>
    </row>
    <row r="410" spans="1:16" s="18" customFormat="1" ht="22.5">
      <c r="A410" s="5">
        <v>394</v>
      </c>
      <c r="B410" s="83" t="s">
        <v>649</v>
      </c>
      <c r="C410" s="151">
        <v>2018</v>
      </c>
      <c r="D410" s="384"/>
      <c r="E410" s="320" t="s">
        <v>650</v>
      </c>
      <c r="F410" s="369" t="s">
        <v>107</v>
      </c>
      <c r="G410" s="382">
        <v>1000000</v>
      </c>
      <c r="H410" s="372">
        <v>43191</v>
      </c>
      <c r="I410" s="372">
        <v>43403</v>
      </c>
      <c r="J410" s="395">
        <v>1</v>
      </c>
      <c r="K410" s="396">
        <v>829699.91</v>
      </c>
      <c r="L410" s="397"/>
      <c r="M410" s="320"/>
      <c r="P410" s="442"/>
    </row>
    <row r="411" spans="1:16" s="18" customFormat="1" ht="22.5">
      <c r="A411" s="5">
        <v>395</v>
      </c>
      <c r="B411" s="83" t="s">
        <v>651</v>
      </c>
      <c r="C411" s="151">
        <v>2018</v>
      </c>
      <c r="D411" s="384"/>
      <c r="E411" s="320" t="s">
        <v>652</v>
      </c>
      <c r="F411" s="411" t="s">
        <v>177</v>
      </c>
      <c r="G411" s="382">
        <v>1000000</v>
      </c>
      <c r="H411" s="372">
        <v>43191</v>
      </c>
      <c r="I411" s="372">
        <v>43677</v>
      </c>
      <c r="J411" s="395">
        <v>1</v>
      </c>
      <c r="K411" s="396">
        <v>852527.64</v>
      </c>
      <c r="L411" s="397"/>
      <c r="M411" s="320"/>
      <c r="P411" s="442"/>
    </row>
    <row r="412" spans="1:16" s="18" customFormat="1" ht="12">
      <c r="A412" s="5">
        <v>396</v>
      </c>
      <c r="B412" s="83" t="s">
        <v>653</v>
      </c>
      <c r="C412" s="151">
        <v>2018</v>
      </c>
      <c r="D412" s="384"/>
      <c r="E412" s="320" t="s">
        <v>654</v>
      </c>
      <c r="F412" s="411" t="s">
        <v>177</v>
      </c>
      <c r="G412" s="382">
        <v>1000000</v>
      </c>
      <c r="H412" s="372">
        <v>43191</v>
      </c>
      <c r="I412" s="372">
        <v>43585</v>
      </c>
      <c r="J412" s="395">
        <v>1</v>
      </c>
      <c r="K412" s="396">
        <v>954259.8</v>
      </c>
      <c r="L412" s="397"/>
      <c r="M412" s="320"/>
      <c r="P412" s="442"/>
    </row>
    <row r="413" spans="1:16" s="18" customFormat="1" ht="22.5">
      <c r="A413" s="5">
        <v>397</v>
      </c>
      <c r="B413" s="83" t="s">
        <v>655</v>
      </c>
      <c r="C413" s="151">
        <v>2018</v>
      </c>
      <c r="D413" s="384"/>
      <c r="E413" s="320" t="s">
        <v>656</v>
      </c>
      <c r="F413" s="411" t="s">
        <v>218</v>
      </c>
      <c r="G413" s="382">
        <v>1000000</v>
      </c>
      <c r="H413" s="372">
        <v>43191</v>
      </c>
      <c r="I413" s="372">
        <v>43646</v>
      </c>
      <c r="J413" s="395">
        <v>1</v>
      </c>
      <c r="K413" s="396">
        <v>929512.72</v>
      </c>
      <c r="L413" s="397"/>
      <c r="M413" s="320"/>
      <c r="P413" s="442"/>
    </row>
    <row r="414" spans="1:16" s="18" customFormat="1" ht="22.5">
      <c r="A414" s="5">
        <v>398</v>
      </c>
      <c r="B414" s="83" t="s">
        <v>657</v>
      </c>
      <c r="C414" s="151">
        <v>2018</v>
      </c>
      <c r="D414" s="384"/>
      <c r="E414" s="320" t="s">
        <v>658</v>
      </c>
      <c r="F414" s="411" t="s">
        <v>177</v>
      </c>
      <c r="G414" s="382">
        <v>1000000</v>
      </c>
      <c r="H414" s="372">
        <v>43191</v>
      </c>
      <c r="I414" s="372">
        <v>43373</v>
      </c>
      <c r="J414" s="395">
        <v>1</v>
      </c>
      <c r="K414" s="396">
        <f>760523.42+1200</f>
        <v>761723.42</v>
      </c>
      <c r="L414" s="397"/>
      <c r="M414" s="320"/>
      <c r="P414" s="442"/>
    </row>
    <row r="415" spans="1:16" s="18" customFormat="1" ht="12">
      <c r="A415" s="177">
        <v>399</v>
      </c>
      <c r="B415" s="226" t="s">
        <v>659</v>
      </c>
      <c r="C415" s="151">
        <v>2018</v>
      </c>
      <c r="D415" s="384"/>
      <c r="E415" s="320" t="s">
        <v>660</v>
      </c>
      <c r="F415" s="411" t="s">
        <v>47</v>
      </c>
      <c r="G415" s="382">
        <v>2000000</v>
      </c>
      <c r="H415" s="372">
        <v>43147</v>
      </c>
      <c r="I415" s="372">
        <v>43343</v>
      </c>
      <c r="J415" s="395">
        <v>1</v>
      </c>
      <c r="K415" s="396">
        <v>1717211.49</v>
      </c>
      <c r="L415" s="397"/>
      <c r="M415" s="320"/>
      <c r="O415" s="452"/>
      <c r="P415" s="442"/>
    </row>
    <row r="416" spans="1:16" s="18" customFormat="1" ht="12">
      <c r="A416" s="5">
        <v>400</v>
      </c>
      <c r="B416" s="83" t="s">
        <v>661</v>
      </c>
      <c r="C416" s="151">
        <v>2018</v>
      </c>
      <c r="D416" s="384"/>
      <c r="E416" s="320" t="s">
        <v>662</v>
      </c>
      <c r="F416" s="369" t="s">
        <v>22</v>
      </c>
      <c r="G416" s="382">
        <v>5500000</v>
      </c>
      <c r="H416" s="372">
        <v>43191</v>
      </c>
      <c r="I416" s="372">
        <v>43677</v>
      </c>
      <c r="J416" s="395">
        <v>1</v>
      </c>
      <c r="K416" s="396">
        <v>4539005.09</v>
      </c>
      <c r="L416" s="397"/>
      <c r="M416" s="320"/>
      <c r="P416" s="442"/>
    </row>
    <row r="417" spans="1:16" s="18" customFormat="1" ht="12">
      <c r="A417" s="5">
        <v>401</v>
      </c>
      <c r="B417" s="83" t="s">
        <v>663</v>
      </c>
      <c r="C417" s="151">
        <v>2018</v>
      </c>
      <c r="D417" s="384"/>
      <c r="E417" s="320" t="s">
        <v>664</v>
      </c>
      <c r="F417" s="369" t="s">
        <v>22</v>
      </c>
      <c r="G417" s="382">
        <v>5872000</v>
      </c>
      <c r="H417" s="372">
        <v>43191</v>
      </c>
      <c r="I417" s="372">
        <v>43646</v>
      </c>
      <c r="J417" s="395">
        <v>1</v>
      </c>
      <c r="K417" s="396">
        <v>5221497.0999999996</v>
      </c>
      <c r="L417" s="397"/>
      <c r="M417" s="320"/>
      <c r="P417" s="442"/>
    </row>
    <row r="418" spans="1:16" s="18" customFormat="1" ht="12">
      <c r="A418" s="5">
        <v>402</v>
      </c>
      <c r="B418" s="83" t="s">
        <v>665</v>
      </c>
      <c r="C418" s="151">
        <v>2018</v>
      </c>
      <c r="D418" s="384"/>
      <c r="E418" s="320" t="s">
        <v>666</v>
      </c>
      <c r="F418" s="369" t="s">
        <v>22</v>
      </c>
      <c r="G418" s="382">
        <v>5500000</v>
      </c>
      <c r="H418" s="372">
        <v>43191</v>
      </c>
      <c r="I418" s="372">
        <v>43616</v>
      </c>
      <c r="J418" s="395">
        <v>1</v>
      </c>
      <c r="K418" s="396">
        <v>4539901.3499999996</v>
      </c>
      <c r="L418" s="397"/>
      <c r="M418" s="320"/>
      <c r="P418" s="442"/>
    </row>
    <row r="419" spans="1:16" s="83" customFormat="1" ht="12" customHeight="1">
      <c r="A419" s="43">
        <v>403</v>
      </c>
      <c r="B419" s="83" t="s">
        <v>667</v>
      </c>
      <c r="C419" s="151">
        <v>2018</v>
      </c>
      <c r="D419" s="151"/>
      <c r="E419" s="320" t="s">
        <v>668</v>
      </c>
      <c r="F419" s="369" t="s">
        <v>22</v>
      </c>
      <c r="G419" s="382">
        <v>28340000</v>
      </c>
      <c r="H419" s="372">
        <v>43614</v>
      </c>
      <c r="I419" s="372">
        <v>43716</v>
      </c>
      <c r="J419" s="395">
        <v>1</v>
      </c>
      <c r="K419" s="396">
        <v>28213392.75</v>
      </c>
      <c r="L419" s="397"/>
      <c r="M419" s="320"/>
      <c r="P419" s="442"/>
    </row>
    <row r="420" spans="1:16" s="83" customFormat="1" ht="22.5">
      <c r="A420" s="43">
        <v>404</v>
      </c>
      <c r="B420" s="83" t="s">
        <v>669</v>
      </c>
      <c r="C420" s="151">
        <v>2018</v>
      </c>
      <c r="D420" s="151"/>
      <c r="E420" s="320" t="s">
        <v>670</v>
      </c>
      <c r="F420" s="411" t="s">
        <v>279</v>
      </c>
      <c r="G420" s="382">
        <v>10500000</v>
      </c>
      <c r="H420" s="372">
        <v>43108</v>
      </c>
      <c r="I420" s="372">
        <v>43708</v>
      </c>
      <c r="J420" s="395">
        <v>0.99</v>
      </c>
      <c r="K420" s="396">
        <v>7874648.8799999999</v>
      </c>
      <c r="L420" s="397"/>
      <c r="M420" s="451" t="s">
        <v>981</v>
      </c>
      <c r="P420" s="442"/>
    </row>
    <row r="421" spans="1:16" s="18" customFormat="1" ht="12">
      <c r="A421" s="5">
        <v>405</v>
      </c>
      <c r="B421" s="83" t="s">
        <v>671</v>
      </c>
      <c r="C421" s="151">
        <v>2018</v>
      </c>
      <c r="D421" s="384"/>
      <c r="E421" s="320" t="s">
        <v>672</v>
      </c>
      <c r="F421" s="418" t="s">
        <v>65</v>
      </c>
      <c r="G421" s="382">
        <v>300000</v>
      </c>
      <c r="H421" s="372">
        <v>43191</v>
      </c>
      <c r="I421" s="372">
        <v>43312</v>
      </c>
      <c r="J421" s="395">
        <v>1</v>
      </c>
      <c r="K421" s="396">
        <f>173965.88+1650</f>
        <v>175615.88</v>
      </c>
      <c r="L421" s="397"/>
      <c r="M421" s="320"/>
      <c r="P421" s="442"/>
    </row>
    <row r="422" spans="1:16" s="18" customFormat="1" ht="22.5">
      <c r="A422" s="5">
        <v>406</v>
      </c>
      <c r="B422" s="83" t="s">
        <v>673</v>
      </c>
      <c r="C422" s="151">
        <v>2018</v>
      </c>
      <c r="D422" s="384"/>
      <c r="E422" s="320" t="s">
        <v>674</v>
      </c>
      <c r="F422" s="350" t="s">
        <v>22</v>
      </c>
      <c r="G422" s="382">
        <v>1000000</v>
      </c>
      <c r="H422" s="372">
        <v>43191</v>
      </c>
      <c r="I422" s="372">
        <v>43373</v>
      </c>
      <c r="J422" s="395">
        <v>1</v>
      </c>
      <c r="K422" s="396">
        <v>703131.2</v>
      </c>
      <c r="L422" s="397"/>
      <c r="M422" s="320"/>
      <c r="P422" s="442"/>
    </row>
    <row r="423" spans="1:16" s="18" customFormat="1" ht="12">
      <c r="A423" s="5">
        <v>407</v>
      </c>
      <c r="B423" s="83" t="s">
        <v>675</v>
      </c>
      <c r="C423" s="151">
        <v>2018</v>
      </c>
      <c r="D423" s="384"/>
      <c r="E423" s="320" t="s">
        <v>676</v>
      </c>
      <c r="F423" s="418" t="s">
        <v>42</v>
      </c>
      <c r="G423" s="382">
        <v>850000</v>
      </c>
      <c r="H423" s="372">
        <v>43191</v>
      </c>
      <c r="I423" s="372">
        <v>43373</v>
      </c>
      <c r="J423" s="395">
        <v>1</v>
      </c>
      <c r="K423" s="396">
        <v>653409.03</v>
      </c>
      <c r="L423" s="397"/>
      <c r="M423" s="320"/>
      <c r="P423" s="442"/>
    </row>
    <row r="424" spans="1:16" s="18" customFormat="1" ht="12">
      <c r="A424" s="5">
        <v>408</v>
      </c>
      <c r="B424" s="83" t="s">
        <v>677</v>
      </c>
      <c r="C424" s="151">
        <v>2018</v>
      </c>
      <c r="D424" s="384"/>
      <c r="E424" s="320" t="s">
        <v>678</v>
      </c>
      <c r="F424" s="411" t="s">
        <v>82</v>
      </c>
      <c r="G424" s="382">
        <v>600000</v>
      </c>
      <c r="H424" s="372">
        <v>43191</v>
      </c>
      <c r="I424" s="372">
        <v>43646</v>
      </c>
      <c r="J424" s="395">
        <v>1</v>
      </c>
      <c r="K424" s="419">
        <v>520886.82</v>
      </c>
      <c r="L424" s="397"/>
      <c r="M424" s="320"/>
      <c r="P424" s="442"/>
    </row>
    <row r="425" spans="1:16" s="18" customFormat="1" ht="12">
      <c r="A425" s="5">
        <v>409</v>
      </c>
      <c r="B425" s="83" t="s">
        <v>679</v>
      </c>
      <c r="C425" s="151">
        <v>2018</v>
      </c>
      <c r="D425" s="384"/>
      <c r="E425" s="320" t="s">
        <v>680</v>
      </c>
      <c r="F425" s="411" t="s">
        <v>82</v>
      </c>
      <c r="G425" s="382">
        <v>500000</v>
      </c>
      <c r="H425" s="372">
        <v>43191</v>
      </c>
      <c r="I425" s="372">
        <v>43389</v>
      </c>
      <c r="J425" s="395">
        <v>1</v>
      </c>
      <c r="K425" s="396">
        <v>394052.4</v>
      </c>
      <c r="L425" s="397"/>
      <c r="M425" s="320"/>
      <c r="P425" s="442"/>
    </row>
    <row r="426" spans="1:16" s="18" customFormat="1" ht="12" customHeight="1">
      <c r="A426" s="177">
        <v>410</v>
      </c>
      <c r="B426" s="226" t="s">
        <v>681</v>
      </c>
      <c r="C426" s="151">
        <v>2018</v>
      </c>
      <c r="D426" s="384"/>
      <c r="E426" s="320" t="s">
        <v>682</v>
      </c>
      <c r="F426" s="369" t="s">
        <v>22</v>
      </c>
      <c r="G426" s="382">
        <v>500000</v>
      </c>
      <c r="H426" s="372">
        <v>43191</v>
      </c>
      <c r="I426" s="372">
        <v>43343</v>
      </c>
      <c r="J426" s="395">
        <v>1</v>
      </c>
      <c r="K426" s="396">
        <v>394562.39</v>
      </c>
      <c r="L426" s="397"/>
      <c r="M426" s="320"/>
      <c r="O426" s="452"/>
      <c r="P426" s="442"/>
    </row>
    <row r="427" spans="1:16" s="83" customFormat="1" ht="12">
      <c r="A427" s="43">
        <v>411</v>
      </c>
      <c r="B427" s="83" t="s">
        <v>683</v>
      </c>
      <c r="C427" s="151">
        <v>2018</v>
      </c>
      <c r="D427" s="151"/>
      <c r="E427" s="320" t="s">
        <v>684</v>
      </c>
      <c r="F427" s="411" t="s">
        <v>218</v>
      </c>
      <c r="G427" s="382">
        <v>500000</v>
      </c>
      <c r="H427" s="372">
        <v>43191</v>
      </c>
      <c r="I427" s="372">
        <v>43906</v>
      </c>
      <c r="J427" s="395">
        <v>0.92500000000000004</v>
      </c>
      <c r="K427" s="396">
        <v>266044</v>
      </c>
      <c r="L427" s="397"/>
      <c r="M427" s="320" t="s">
        <v>290</v>
      </c>
      <c r="P427" s="442"/>
    </row>
    <row r="428" spans="1:16" s="18" customFormat="1" ht="12">
      <c r="A428" s="5">
        <v>412</v>
      </c>
      <c r="B428" s="83" t="s">
        <v>685</v>
      </c>
      <c r="C428" s="151">
        <v>2018</v>
      </c>
      <c r="D428" s="384"/>
      <c r="E428" s="320" t="s">
        <v>686</v>
      </c>
      <c r="F428" s="411" t="s">
        <v>218</v>
      </c>
      <c r="G428" s="382">
        <v>600000</v>
      </c>
      <c r="H428" s="372">
        <v>43374</v>
      </c>
      <c r="I428" s="372">
        <v>43555</v>
      </c>
      <c r="J428" s="395">
        <v>1</v>
      </c>
      <c r="K428" s="396">
        <v>514849.54</v>
      </c>
      <c r="L428" s="397"/>
      <c r="M428" s="320"/>
      <c r="P428" s="442"/>
    </row>
    <row r="429" spans="1:16" s="18" customFormat="1" ht="12">
      <c r="A429" s="5">
        <v>413</v>
      </c>
      <c r="B429" s="83" t="s">
        <v>687</v>
      </c>
      <c r="C429" s="151">
        <v>2018</v>
      </c>
      <c r="D429" s="384"/>
      <c r="E429" s="320" t="s">
        <v>688</v>
      </c>
      <c r="F429" s="411" t="s">
        <v>286</v>
      </c>
      <c r="G429" s="382">
        <v>500000</v>
      </c>
      <c r="H429" s="372">
        <v>43267</v>
      </c>
      <c r="I429" s="372">
        <v>43434</v>
      </c>
      <c r="J429" s="395">
        <v>1</v>
      </c>
      <c r="K429" s="396">
        <v>428565.85</v>
      </c>
      <c r="L429" s="397"/>
      <c r="M429" s="320"/>
      <c r="P429" s="442"/>
    </row>
    <row r="430" spans="1:16" s="83" customFormat="1" ht="22.5">
      <c r="A430" s="43">
        <v>414</v>
      </c>
      <c r="B430" s="83" t="s">
        <v>689</v>
      </c>
      <c r="C430" s="151">
        <v>2018</v>
      </c>
      <c r="D430" s="151"/>
      <c r="E430" s="320" t="s">
        <v>690</v>
      </c>
      <c r="F430" s="400" t="s">
        <v>414</v>
      </c>
      <c r="G430" s="382">
        <v>839286.43</v>
      </c>
      <c r="H430" s="372">
        <v>43525</v>
      </c>
      <c r="I430" s="372">
        <v>44196</v>
      </c>
      <c r="J430" s="395">
        <v>0.2</v>
      </c>
      <c r="K430" s="396">
        <v>286294.33</v>
      </c>
      <c r="L430" s="397"/>
      <c r="M430" s="320" t="s">
        <v>985</v>
      </c>
      <c r="P430" s="442"/>
    </row>
    <row r="431" spans="1:16" s="83" customFormat="1" ht="22.5">
      <c r="A431" s="43">
        <v>415</v>
      </c>
      <c r="B431" s="83" t="s">
        <v>691</v>
      </c>
      <c r="C431" s="151">
        <v>2018</v>
      </c>
      <c r="D431" s="151"/>
      <c r="E431" s="320" t="s">
        <v>692</v>
      </c>
      <c r="F431" s="400" t="s">
        <v>414</v>
      </c>
      <c r="G431" s="382">
        <v>839285</v>
      </c>
      <c r="H431" s="372">
        <v>43469</v>
      </c>
      <c r="I431" s="372">
        <v>43830</v>
      </c>
      <c r="J431" s="395">
        <v>0.97</v>
      </c>
      <c r="K431" s="396">
        <v>568855.07999999996</v>
      </c>
      <c r="L431" s="397"/>
      <c r="M431" s="451" t="s">
        <v>986</v>
      </c>
      <c r="P431" s="442"/>
    </row>
    <row r="432" spans="1:16" s="18" customFormat="1" ht="12">
      <c r="A432" s="5">
        <v>416</v>
      </c>
      <c r="B432" s="83" t="s">
        <v>693</v>
      </c>
      <c r="C432" s="151">
        <v>2018</v>
      </c>
      <c r="D432" s="384"/>
      <c r="E432" s="320" t="s">
        <v>793</v>
      </c>
      <c r="F432" s="400" t="s">
        <v>439</v>
      </c>
      <c r="G432" s="382">
        <v>1078571.43</v>
      </c>
      <c r="H432" s="372"/>
      <c r="I432" s="372"/>
      <c r="J432" s="395"/>
      <c r="K432" s="396">
        <v>468635.45</v>
      </c>
      <c r="L432" s="397"/>
      <c r="M432" s="451" t="s">
        <v>986</v>
      </c>
      <c r="P432" s="442"/>
    </row>
    <row r="433" spans="1:16" s="18" customFormat="1" ht="12">
      <c r="A433" s="5">
        <v>418</v>
      </c>
      <c r="B433" s="83" t="s">
        <v>694</v>
      </c>
      <c r="C433" s="151">
        <v>2018</v>
      </c>
      <c r="D433" s="384"/>
      <c r="E433" s="320" t="s">
        <v>695</v>
      </c>
      <c r="F433" s="398" t="s">
        <v>82</v>
      </c>
      <c r="G433" s="382">
        <v>578571.43000000005</v>
      </c>
      <c r="H433" s="372">
        <v>43267</v>
      </c>
      <c r="I433" s="372">
        <v>43708</v>
      </c>
      <c r="J433" s="395">
        <v>1</v>
      </c>
      <c r="K433" s="396">
        <f>495318.65+2500</f>
        <v>497818.65</v>
      </c>
      <c r="L433" s="397"/>
      <c r="M433" s="320"/>
      <c r="P433" s="442"/>
    </row>
    <row r="434" spans="1:16" s="18" customFormat="1" ht="12">
      <c r="A434" s="5">
        <v>420</v>
      </c>
      <c r="B434" s="83">
        <v>0</v>
      </c>
      <c r="C434" s="151">
        <v>2018</v>
      </c>
      <c r="D434" s="384"/>
      <c r="E434" s="320" t="s">
        <v>696</v>
      </c>
      <c r="F434" s="400" t="s">
        <v>22</v>
      </c>
      <c r="G434" s="382"/>
      <c r="H434" s="372"/>
      <c r="I434" s="372"/>
      <c r="J434" s="395"/>
      <c r="K434" s="396"/>
      <c r="L434" s="397"/>
      <c r="M434" s="320"/>
      <c r="P434" s="442"/>
    </row>
    <row r="435" spans="1:16" s="18" customFormat="1" ht="12">
      <c r="A435" s="5">
        <v>421</v>
      </c>
      <c r="B435" s="83" t="s">
        <v>697</v>
      </c>
      <c r="C435" s="151">
        <v>2018</v>
      </c>
      <c r="D435" s="384"/>
      <c r="E435" s="320" t="s">
        <v>698</v>
      </c>
      <c r="F435" s="400" t="s">
        <v>699</v>
      </c>
      <c r="G435" s="382">
        <v>800000</v>
      </c>
      <c r="H435" s="372">
        <v>43252</v>
      </c>
      <c r="I435" s="372">
        <v>43951</v>
      </c>
      <c r="J435" s="395">
        <v>0.74</v>
      </c>
      <c r="K435" s="396">
        <v>593670.44999999995</v>
      </c>
      <c r="L435" s="397"/>
      <c r="M435" s="453" t="s">
        <v>986</v>
      </c>
      <c r="P435" s="442"/>
    </row>
    <row r="436" spans="1:16" s="18" customFormat="1" ht="12">
      <c r="A436" s="5">
        <v>422</v>
      </c>
      <c r="B436" s="83" t="s">
        <v>700</v>
      </c>
      <c r="C436" s="151">
        <v>2018</v>
      </c>
      <c r="D436" s="384"/>
      <c r="E436" s="320" t="s">
        <v>701</v>
      </c>
      <c r="F436" s="400" t="s">
        <v>17</v>
      </c>
      <c r="G436" s="382">
        <v>800000</v>
      </c>
      <c r="H436" s="372">
        <v>43252</v>
      </c>
      <c r="I436" s="372">
        <v>43951</v>
      </c>
      <c r="J436" s="395">
        <v>0.37</v>
      </c>
      <c r="K436" s="396">
        <v>299129.89</v>
      </c>
      <c r="L436" s="397"/>
      <c r="M436" s="453" t="s">
        <v>986</v>
      </c>
      <c r="P436" s="442"/>
    </row>
    <row r="437" spans="1:16" s="18" customFormat="1" ht="12">
      <c r="A437" s="5">
        <v>423</v>
      </c>
      <c r="B437" s="83" t="s">
        <v>702</v>
      </c>
      <c r="C437" s="151">
        <v>2018</v>
      </c>
      <c r="D437" s="384"/>
      <c r="E437" s="320" t="s">
        <v>703</v>
      </c>
      <c r="F437" s="400" t="s">
        <v>267</v>
      </c>
      <c r="G437" s="382">
        <v>800000</v>
      </c>
      <c r="H437" s="372">
        <v>43252</v>
      </c>
      <c r="I437" s="372">
        <v>43951</v>
      </c>
      <c r="J437" s="395">
        <v>0.54</v>
      </c>
      <c r="K437" s="396">
        <v>458771.33</v>
      </c>
      <c r="L437" s="397"/>
      <c r="M437" s="453" t="s">
        <v>986</v>
      </c>
      <c r="P437" s="442"/>
    </row>
    <row r="438" spans="1:16" s="83" customFormat="1" ht="12">
      <c r="A438" s="43">
        <v>424</v>
      </c>
      <c r="B438" s="83" t="s">
        <v>704</v>
      </c>
      <c r="C438" s="151">
        <v>2018</v>
      </c>
      <c r="D438" s="151"/>
      <c r="E438" s="320" t="s">
        <v>705</v>
      </c>
      <c r="F438" s="398" t="s">
        <v>17</v>
      </c>
      <c r="G438" s="382">
        <v>915000</v>
      </c>
      <c r="H438" s="372">
        <v>43525</v>
      </c>
      <c r="I438" s="372">
        <v>43900</v>
      </c>
      <c r="J438" s="395">
        <v>0.95</v>
      </c>
      <c r="K438" s="396">
        <v>773915.66</v>
      </c>
      <c r="L438" s="397"/>
      <c r="M438" s="451" t="s">
        <v>986</v>
      </c>
      <c r="P438" s="442"/>
    </row>
    <row r="439" spans="1:16" s="18" customFormat="1" ht="12">
      <c r="A439" s="5">
        <v>435</v>
      </c>
      <c r="B439" s="83">
        <v>0</v>
      </c>
      <c r="C439" s="151">
        <v>2018</v>
      </c>
      <c r="D439" s="384"/>
      <c r="E439" s="320" t="s">
        <v>706</v>
      </c>
      <c r="F439" s="400" t="s">
        <v>22</v>
      </c>
      <c r="G439" s="382">
        <v>1000000</v>
      </c>
      <c r="H439" s="372"/>
      <c r="I439" s="372"/>
      <c r="J439" s="395"/>
      <c r="K439" s="396">
        <v>0</v>
      </c>
      <c r="L439" s="397"/>
      <c r="M439" s="451"/>
      <c r="P439" s="442"/>
    </row>
    <row r="440" spans="1:16" s="20" customFormat="1" ht="12">
      <c r="A440" s="5">
        <v>436</v>
      </c>
      <c r="B440" s="135" t="s">
        <v>707</v>
      </c>
      <c r="C440" s="151">
        <v>2018</v>
      </c>
      <c r="D440" s="384"/>
      <c r="E440" s="320" t="s">
        <v>708</v>
      </c>
      <c r="F440" s="411" t="s">
        <v>27</v>
      </c>
      <c r="G440" s="420">
        <v>500000</v>
      </c>
      <c r="H440" s="413">
        <v>43389</v>
      </c>
      <c r="I440" s="413">
        <v>43677</v>
      </c>
      <c r="J440" s="421">
        <v>1</v>
      </c>
      <c r="K440" s="422">
        <v>419375.96</v>
      </c>
      <c r="L440" s="348"/>
      <c r="M440" s="320"/>
      <c r="P440" s="442"/>
    </row>
    <row r="441" spans="1:16" s="18" customFormat="1" ht="12">
      <c r="A441" s="5">
        <v>437</v>
      </c>
      <c r="B441" s="83"/>
      <c r="C441" s="151">
        <v>2018</v>
      </c>
      <c r="D441" s="384"/>
      <c r="E441" s="320" t="s">
        <v>709</v>
      </c>
      <c r="F441" s="369"/>
      <c r="G441" s="382"/>
      <c r="H441" s="372"/>
      <c r="I441" s="372"/>
      <c r="J441" s="395"/>
      <c r="K441" s="396"/>
      <c r="L441" s="397"/>
      <c r="M441" s="320"/>
      <c r="P441" s="442"/>
    </row>
    <row r="442" spans="1:16" s="18" customFormat="1" ht="12">
      <c r="A442" s="5">
        <v>438</v>
      </c>
      <c r="B442" s="83" t="s">
        <v>710</v>
      </c>
      <c r="C442" s="151">
        <v>2018</v>
      </c>
      <c r="D442" s="384"/>
      <c r="E442" s="320" t="s">
        <v>711</v>
      </c>
      <c r="F442" s="400" t="s">
        <v>107</v>
      </c>
      <c r="G442" s="382">
        <v>250000</v>
      </c>
      <c r="H442" s="372">
        <v>43374</v>
      </c>
      <c r="I442" s="372">
        <v>43434</v>
      </c>
      <c r="J442" s="395">
        <v>1</v>
      </c>
      <c r="K442" s="396">
        <v>193602.58</v>
      </c>
      <c r="L442" s="397"/>
      <c r="M442" s="320"/>
      <c r="P442" s="442"/>
    </row>
    <row r="443" spans="1:16" s="18" customFormat="1" ht="12">
      <c r="A443" s="5">
        <v>439</v>
      </c>
      <c r="B443" s="83" t="s">
        <v>712</v>
      </c>
      <c r="C443" s="151">
        <v>2018</v>
      </c>
      <c r="D443" s="384"/>
      <c r="E443" s="320" t="s">
        <v>713</v>
      </c>
      <c r="F443" s="400" t="s">
        <v>177</v>
      </c>
      <c r="G443" s="382">
        <v>250000</v>
      </c>
      <c r="H443" s="372">
        <v>43389</v>
      </c>
      <c r="I443" s="372">
        <v>43616</v>
      </c>
      <c r="J443" s="395">
        <v>1</v>
      </c>
      <c r="K443" s="396">
        <v>190464.82</v>
      </c>
      <c r="L443" s="397"/>
      <c r="M443" s="320"/>
      <c r="P443" s="442"/>
    </row>
    <row r="444" spans="1:16" s="18" customFormat="1" ht="12">
      <c r="A444" s="5">
        <v>440</v>
      </c>
      <c r="B444" s="83" t="s">
        <v>714</v>
      </c>
      <c r="C444" s="151">
        <v>2018</v>
      </c>
      <c r="D444" s="384"/>
      <c r="E444" s="320" t="s">
        <v>715</v>
      </c>
      <c r="F444" s="400" t="s">
        <v>439</v>
      </c>
      <c r="G444" s="382">
        <v>250000</v>
      </c>
      <c r="H444" s="372">
        <v>43389</v>
      </c>
      <c r="I444" s="372">
        <v>43646</v>
      </c>
      <c r="J444" s="395">
        <v>1</v>
      </c>
      <c r="K444" s="396">
        <v>189960.28</v>
      </c>
      <c r="L444" s="397"/>
      <c r="M444" s="320"/>
      <c r="P444" s="442"/>
    </row>
    <row r="445" spans="1:16" s="18" customFormat="1" ht="12">
      <c r="A445" s="5">
        <v>441</v>
      </c>
      <c r="B445" s="83" t="s">
        <v>716</v>
      </c>
      <c r="C445" s="151">
        <v>2018</v>
      </c>
      <c r="D445" s="384"/>
      <c r="E445" s="320" t="s">
        <v>717</v>
      </c>
      <c r="F445" s="400" t="s">
        <v>208</v>
      </c>
      <c r="G445" s="382">
        <v>250000</v>
      </c>
      <c r="H445" s="372">
        <v>43389</v>
      </c>
      <c r="I445" s="372">
        <v>43982</v>
      </c>
      <c r="J445" s="395">
        <v>1</v>
      </c>
      <c r="K445" s="396">
        <v>158504.74</v>
      </c>
      <c r="L445" s="397"/>
      <c r="M445" s="320"/>
      <c r="P445" s="442"/>
    </row>
    <row r="446" spans="1:16" s="18" customFormat="1" ht="12">
      <c r="A446" s="5">
        <v>442</v>
      </c>
      <c r="B446" s="83" t="s">
        <v>718</v>
      </c>
      <c r="C446" s="151">
        <v>2018</v>
      </c>
      <c r="D446" s="384"/>
      <c r="E446" s="320" t="s">
        <v>719</v>
      </c>
      <c r="F446" s="400" t="s">
        <v>279</v>
      </c>
      <c r="G446" s="382">
        <v>250000</v>
      </c>
      <c r="H446" s="372">
        <v>43389</v>
      </c>
      <c r="I446" s="372">
        <v>43982</v>
      </c>
      <c r="J446" s="395">
        <v>1</v>
      </c>
      <c r="K446" s="396">
        <v>183871.5</v>
      </c>
      <c r="L446" s="397"/>
      <c r="M446" s="320"/>
      <c r="P446" s="442"/>
    </row>
    <row r="447" spans="1:16" s="83" customFormat="1" ht="12">
      <c r="A447" s="43">
        <v>456</v>
      </c>
      <c r="B447" s="83" t="s">
        <v>720</v>
      </c>
      <c r="C447" s="151">
        <v>2018</v>
      </c>
      <c r="D447" s="151"/>
      <c r="E447" s="320" t="s">
        <v>721</v>
      </c>
      <c r="F447" s="400" t="s">
        <v>96</v>
      </c>
      <c r="G447" s="382">
        <v>2500000</v>
      </c>
      <c r="H447" s="372">
        <v>43556</v>
      </c>
      <c r="I447" s="372">
        <v>43830</v>
      </c>
      <c r="J447" s="395">
        <v>0.8</v>
      </c>
      <c r="K447" s="396">
        <v>1940773.71</v>
      </c>
      <c r="L447" s="397"/>
      <c r="M447" s="451"/>
      <c r="P447" s="442"/>
    </row>
    <row r="448" spans="1:16" s="18" customFormat="1" ht="12" customHeight="1">
      <c r="A448" s="5">
        <v>458</v>
      </c>
      <c r="B448" s="83" t="s">
        <v>722</v>
      </c>
      <c r="C448" s="151">
        <v>2018</v>
      </c>
      <c r="D448" s="384"/>
      <c r="E448" s="320" t="s">
        <v>723</v>
      </c>
      <c r="F448" s="400" t="s">
        <v>82</v>
      </c>
      <c r="G448" s="382">
        <v>520000</v>
      </c>
      <c r="H448" s="372">
        <v>43373</v>
      </c>
      <c r="I448" s="372">
        <v>43921</v>
      </c>
      <c r="J448" s="395">
        <v>0.69</v>
      </c>
      <c r="K448" s="396">
        <v>435302.67</v>
      </c>
      <c r="L448" s="397"/>
      <c r="M448" s="451" t="s">
        <v>981</v>
      </c>
      <c r="P448" s="442"/>
    </row>
    <row r="449" spans="1:19" s="18" customFormat="1" ht="22.5">
      <c r="A449" s="5">
        <v>459</v>
      </c>
      <c r="B449" s="83" t="s">
        <v>724</v>
      </c>
      <c r="C449" s="151">
        <v>2018</v>
      </c>
      <c r="D449" s="384"/>
      <c r="E449" s="320" t="s">
        <v>725</v>
      </c>
      <c r="F449" s="400" t="s">
        <v>208</v>
      </c>
      <c r="G449" s="382">
        <v>290000</v>
      </c>
      <c r="H449" s="372">
        <v>43373</v>
      </c>
      <c r="I449" s="372">
        <v>43921</v>
      </c>
      <c r="J449" s="395">
        <v>0.78</v>
      </c>
      <c r="K449" s="396">
        <v>227443.68</v>
      </c>
      <c r="L449" s="397"/>
      <c r="M449" s="451" t="s">
        <v>981</v>
      </c>
      <c r="P449" s="442"/>
    </row>
    <row r="450" spans="1:19" s="18" customFormat="1" ht="12">
      <c r="A450" s="5">
        <v>461</v>
      </c>
      <c r="B450" s="83" t="s">
        <v>360</v>
      </c>
      <c r="C450" s="151">
        <v>2018</v>
      </c>
      <c r="D450" s="384"/>
      <c r="E450" s="320" t="s">
        <v>726</v>
      </c>
      <c r="F450" s="400" t="s">
        <v>22</v>
      </c>
      <c r="G450" s="382">
        <v>1600000</v>
      </c>
      <c r="H450" s="372"/>
      <c r="I450" s="372"/>
      <c r="J450" s="395"/>
      <c r="K450" s="396">
        <v>0</v>
      </c>
      <c r="L450" s="397"/>
      <c r="M450" s="320"/>
      <c r="P450" s="442"/>
    </row>
    <row r="451" spans="1:19" s="18" customFormat="1" ht="12">
      <c r="A451" s="5">
        <v>462</v>
      </c>
      <c r="B451" s="83"/>
      <c r="C451" s="151">
        <v>2018</v>
      </c>
      <c r="D451" s="384"/>
      <c r="E451" s="320" t="s">
        <v>727</v>
      </c>
      <c r="F451" s="400" t="s">
        <v>177</v>
      </c>
      <c r="G451" s="382">
        <v>1678571.43</v>
      </c>
      <c r="H451" s="372"/>
      <c r="I451" s="372"/>
      <c r="J451" s="395"/>
      <c r="K451" s="396">
        <v>0</v>
      </c>
      <c r="L451" s="397"/>
      <c r="M451" s="320"/>
      <c r="P451" s="442"/>
    </row>
    <row r="452" spans="1:19" s="18" customFormat="1" ht="12">
      <c r="A452" s="5">
        <v>464</v>
      </c>
      <c r="B452" s="83" t="s">
        <v>728</v>
      </c>
      <c r="C452" s="151">
        <v>2018</v>
      </c>
      <c r="D452" s="384"/>
      <c r="E452" s="320" t="s">
        <v>729</v>
      </c>
      <c r="F452" s="400" t="s">
        <v>65</v>
      </c>
      <c r="G452" s="382">
        <f>8542834.63+7457165.37</f>
        <v>16000000</v>
      </c>
      <c r="H452" s="372">
        <v>43435</v>
      </c>
      <c r="I452" s="372">
        <v>43830</v>
      </c>
      <c r="J452" s="395">
        <v>1</v>
      </c>
      <c r="K452" s="399">
        <f>15710989</f>
        <v>15710989</v>
      </c>
      <c r="L452" s="397"/>
      <c r="M452" s="320"/>
      <c r="P452" s="442"/>
    </row>
    <row r="453" spans="1:19" s="18" customFormat="1" ht="12">
      <c r="A453" s="5">
        <v>465</v>
      </c>
      <c r="B453" s="83">
        <v>0</v>
      </c>
      <c r="C453" s="151">
        <v>2018</v>
      </c>
      <c r="D453" s="384"/>
      <c r="E453" s="320" t="s">
        <v>71</v>
      </c>
      <c r="F453" s="400" t="s">
        <v>65</v>
      </c>
      <c r="G453" s="382">
        <v>6895568.71</v>
      </c>
      <c r="H453" s="372"/>
      <c r="I453" s="372"/>
      <c r="J453" s="395"/>
      <c r="K453" s="396">
        <v>0</v>
      </c>
      <c r="L453" s="397"/>
      <c r="M453" s="320"/>
      <c r="P453" s="442"/>
    </row>
    <row r="454" spans="1:19" s="18" customFormat="1" ht="12">
      <c r="A454" s="5">
        <v>466</v>
      </c>
      <c r="B454" s="83" t="s">
        <v>730</v>
      </c>
      <c r="C454" s="151">
        <v>2018</v>
      </c>
      <c r="D454" s="384"/>
      <c r="E454" s="320" t="s">
        <v>731</v>
      </c>
      <c r="F454" s="400" t="s">
        <v>22</v>
      </c>
      <c r="G454" s="382">
        <v>3000000</v>
      </c>
      <c r="H454" s="372">
        <v>43388</v>
      </c>
      <c r="I454" s="372">
        <v>43471</v>
      </c>
      <c r="J454" s="395">
        <v>1</v>
      </c>
      <c r="K454" s="399">
        <v>2959185.3</v>
      </c>
      <c r="L454" s="397"/>
      <c r="M454" s="320"/>
      <c r="P454" s="442"/>
    </row>
    <row r="455" spans="1:19" s="83" customFormat="1" ht="12">
      <c r="A455" s="43">
        <v>467</v>
      </c>
      <c r="B455" s="83" t="s">
        <v>732</v>
      </c>
      <c r="C455" s="151">
        <v>2018</v>
      </c>
      <c r="D455" s="151"/>
      <c r="E455" s="320" t="s">
        <v>67</v>
      </c>
      <c r="F455" s="400" t="s">
        <v>44</v>
      </c>
      <c r="G455" s="382">
        <v>12885436.16</v>
      </c>
      <c r="H455" s="372">
        <v>43481</v>
      </c>
      <c r="I455" s="372">
        <v>43890</v>
      </c>
      <c r="J455" s="395">
        <v>0.8</v>
      </c>
      <c r="K455" s="359">
        <v>10465121.939999999</v>
      </c>
      <c r="L455" s="397"/>
      <c r="M455" s="320" t="s">
        <v>987</v>
      </c>
      <c r="P455" s="442"/>
    </row>
    <row r="456" spans="1:19" s="83" customFormat="1" ht="22.5">
      <c r="A456" s="43"/>
      <c r="C456" s="151">
        <v>2019</v>
      </c>
      <c r="D456" s="357"/>
      <c r="E456" s="344" t="s">
        <v>788</v>
      </c>
      <c r="F456" s="350" t="s">
        <v>22</v>
      </c>
      <c r="G456" s="369">
        <v>16478571.43</v>
      </c>
      <c r="H456" s="360"/>
      <c r="I456" s="360"/>
      <c r="J456" s="351"/>
      <c r="K456" s="361">
        <v>0</v>
      </c>
      <c r="L456" s="352"/>
      <c r="M456" s="320"/>
      <c r="N456" s="3"/>
      <c r="O456" s="3"/>
      <c r="P456" s="442"/>
      <c r="Q456" s="3"/>
      <c r="R456" s="3"/>
      <c r="S456" s="3"/>
    </row>
    <row r="457" spans="1:19" s="83" customFormat="1" ht="12">
      <c r="A457" s="43"/>
      <c r="C457" s="151">
        <v>2019</v>
      </c>
      <c r="D457" s="357"/>
      <c r="E457" s="344" t="s">
        <v>787</v>
      </c>
      <c r="F457" s="350" t="s">
        <v>39</v>
      </c>
      <c r="G457" s="369">
        <v>2000000</v>
      </c>
      <c r="H457" s="360"/>
      <c r="I457" s="360"/>
      <c r="J457" s="351"/>
      <c r="K457" s="361">
        <v>0</v>
      </c>
      <c r="L457" s="352"/>
      <c r="M457" s="320"/>
      <c r="N457" s="3"/>
      <c r="O457" s="3"/>
      <c r="P457" s="442"/>
      <c r="Q457" s="3"/>
      <c r="R457" s="3"/>
      <c r="S457" s="3"/>
    </row>
    <row r="458" spans="1:19" s="83" customFormat="1" ht="12">
      <c r="A458" s="43"/>
      <c r="C458" s="349">
        <v>2019</v>
      </c>
      <c r="D458" s="394"/>
      <c r="E458" s="344" t="s">
        <v>50</v>
      </c>
      <c r="F458" s="350"/>
      <c r="G458" s="369">
        <v>4338835.57</v>
      </c>
      <c r="H458" s="360"/>
      <c r="I458" s="360"/>
      <c r="J458" s="351"/>
      <c r="K458" s="399">
        <v>0</v>
      </c>
      <c r="L458" s="352"/>
      <c r="M458" s="320"/>
      <c r="N458" s="3"/>
      <c r="O458" s="3"/>
      <c r="P458" s="442"/>
      <c r="Q458" s="3"/>
      <c r="R458" s="3"/>
      <c r="S458" s="3"/>
    </row>
    <row r="459" spans="1:19" s="83" customFormat="1" ht="12">
      <c r="A459" s="43"/>
      <c r="C459" s="349">
        <v>2019</v>
      </c>
      <c r="D459" s="378"/>
      <c r="E459" s="320" t="s">
        <v>51</v>
      </c>
      <c r="F459" s="350" t="s">
        <v>52</v>
      </c>
      <c r="G459" s="382">
        <v>500000</v>
      </c>
      <c r="H459" s="360"/>
      <c r="I459" s="360"/>
      <c r="J459" s="351"/>
      <c r="K459" s="361">
        <v>0</v>
      </c>
      <c r="L459" s="352"/>
      <c r="M459" s="320"/>
      <c r="N459" s="3"/>
      <c r="O459" s="3"/>
      <c r="P459" s="442"/>
      <c r="Q459" s="3"/>
      <c r="R459" s="3"/>
      <c r="S459" s="3"/>
    </row>
    <row r="460" spans="1:19" s="83" customFormat="1" ht="12">
      <c r="A460" s="43"/>
      <c r="C460" s="349">
        <v>2019</v>
      </c>
      <c r="D460" s="378"/>
      <c r="E460" s="320" t="s">
        <v>53</v>
      </c>
      <c r="F460" s="350" t="s">
        <v>54</v>
      </c>
      <c r="G460" s="382">
        <v>2500000</v>
      </c>
      <c r="H460" s="360"/>
      <c r="I460" s="360"/>
      <c r="J460" s="351"/>
      <c r="K460" s="361">
        <v>0</v>
      </c>
      <c r="L460" s="352"/>
      <c r="M460" s="320"/>
      <c r="N460" s="3"/>
      <c r="O460" s="3"/>
      <c r="P460" s="442"/>
      <c r="Q460" s="3"/>
      <c r="R460" s="3"/>
      <c r="S460" s="3"/>
    </row>
    <row r="461" spans="1:19" s="83" customFormat="1" ht="12">
      <c r="A461" s="43"/>
      <c r="C461" s="349">
        <v>2019</v>
      </c>
      <c r="D461" s="349"/>
      <c r="E461" s="320" t="s">
        <v>56</v>
      </c>
      <c r="F461" s="320" t="s">
        <v>42</v>
      </c>
      <c r="G461" s="382">
        <v>20000000</v>
      </c>
      <c r="H461" s="360">
        <v>43512</v>
      </c>
      <c r="I461" s="360">
        <v>43951</v>
      </c>
      <c r="J461" s="351">
        <v>0.75</v>
      </c>
      <c r="K461" s="361">
        <v>11084614.23</v>
      </c>
      <c r="L461" s="352"/>
      <c r="M461" s="451" t="s">
        <v>981</v>
      </c>
      <c r="N461" s="41"/>
      <c r="O461" s="41"/>
      <c r="P461" s="442"/>
      <c r="Q461" s="41"/>
      <c r="R461" s="41"/>
      <c r="S461" s="41"/>
    </row>
    <row r="462" spans="1:19" s="83" customFormat="1" ht="12">
      <c r="A462" s="43"/>
      <c r="C462" s="349">
        <v>2019</v>
      </c>
      <c r="D462" s="349"/>
      <c r="E462" s="320" t="s">
        <v>58</v>
      </c>
      <c r="F462" s="350" t="s">
        <v>22</v>
      </c>
      <c r="G462" s="382">
        <v>20000000</v>
      </c>
      <c r="H462" s="360">
        <v>43539</v>
      </c>
      <c r="I462" s="360">
        <v>44074</v>
      </c>
      <c r="J462" s="351">
        <v>0.4</v>
      </c>
      <c r="K462" s="361">
        <v>9678023.6799999997</v>
      </c>
      <c r="L462" s="352"/>
      <c r="M462" s="451" t="s">
        <v>981</v>
      </c>
      <c r="N462" s="41"/>
      <c r="O462" s="41"/>
      <c r="P462" s="442"/>
      <c r="Q462" s="41"/>
      <c r="R462" s="41"/>
      <c r="S462" s="41"/>
    </row>
    <row r="463" spans="1:19" s="83" customFormat="1" ht="22.5">
      <c r="A463" s="43"/>
      <c r="C463" s="349">
        <v>2019</v>
      </c>
      <c r="D463" s="349"/>
      <c r="E463" s="320" t="s">
        <v>60</v>
      </c>
      <c r="F463" s="350" t="s">
        <v>22</v>
      </c>
      <c r="G463" s="382">
        <v>9000000</v>
      </c>
      <c r="H463" s="360">
        <v>43469</v>
      </c>
      <c r="I463" s="360">
        <v>43921</v>
      </c>
      <c r="J463" s="351">
        <v>0.99</v>
      </c>
      <c r="K463" s="361">
        <v>4299985.96</v>
      </c>
      <c r="L463" s="352"/>
      <c r="M463" s="451" t="s">
        <v>981</v>
      </c>
      <c r="N463" s="41"/>
      <c r="O463" s="41"/>
      <c r="P463" s="442"/>
      <c r="Q463" s="41"/>
      <c r="R463" s="41"/>
      <c r="S463" s="41"/>
    </row>
    <row r="464" spans="1:19" s="83" customFormat="1" ht="12">
      <c r="A464" s="43"/>
      <c r="C464" s="349">
        <v>2019</v>
      </c>
      <c r="D464" s="349"/>
      <c r="E464" s="320" t="s">
        <v>62</v>
      </c>
      <c r="F464" s="320" t="s">
        <v>42</v>
      </c>
      <c r="G464" s="382">
        <v>2000000</v>
      </c>
      <c r="H464" s="360">
        <v>43540</v>
      </c>
      <c r="I464" s="360">
        <v>43830</v>
      </c>
      <c r="J464" s="351">
        <v>1</v>
      </c>
      <c r="K464" s="361">
        <v>1240696.6499999999</v>
      </c>
      <c r="L464" s="352"/>
      <c r="M464" s="451"/>
      <c r="N464" s="41"/>
      <c r="O464" s="41"/>
      <c r="P464" s="442"/>
      <c r="Q464" s="41"/>
      <c r="R464" s="41"/>
      <c r="S464" s="41"/>
    </row>
    <row r="465" spans="1:19" s="83" customFormat="1" ht="12">
      <c r="A465" s="43"/>
      <c r="C465" s="349">
        <v>2019</v>
      </c>
      <c r="D465" s="349"/>
      <c r="E465" s="320" t="s">
        <v>64</v>
      </c>
      <c r="F465" s="320" t="s">
        <v>65</v>
      </c>
      <c r="G465" s="382">
        <v>2000000</v>
      </c>
      <c r="H465" s="360">
        <v>43471</v>
      </c>
      <c r="I465" s="360">
        <v>43876</v>
      </c>
      <c r="J465" s="351">
        <v>1</v>
      </c>
      <c r="K465" s="361">
        <v>1596679.95</v>
      </c>
      <c r="L465" s="352"/>
      <c r="M465" s="451"/>
      <c r="N465" s="41"/>
      <c r="O465" s="41"/>
      <c r="P465" s="442"/>
      <c r="Q465" s="41"/>
      <c r="R465" s="41"/>
      <c r="S465" s="41"/>
    </row>
    <row r="466" spans="1:19" s="83" customFormat="1" ht="12">
      <c r="A466" s="43"/>
      <c r="C466" s="349">
        <v>2019</v>
      </c>
      <c r="D466" s="349"/>
      <c r="E466" s="320" t="s">
        <v>67</v>
      </c>
      <c r="F466" s="320" t="s">
        <v>44</v>
      </c>
      <c r="G466" s="382">
        <v>3000000</v>
      </c>
      <c r="H466" s="360">
        <v>43662</v>
      </c>
      <c r="I466" s="360">
        <v>43921</v>
      </c>
      <c r="J466" s="351">
        <v>0.8</v>
      </c>
      <c r="K466" s="361">
        <v>1363098.11</v>
      </c>
      <c r="L466" s="352"/>
      <c r="M466" s="451" t="s">
        <v>981</v>
      </c>
      <c r="N466" s="41"/>
      <c r="O466" s="41"/>
      <c r="P466" s="442"/>
      <c r="Q466" s="41"/>
      <c r="R466" s="41"/>
      <c r="S466" s="41"/>
    </row>
    <row r="467" spans="1:19" s="83" customFormat="1" ht="12">
      <c r="A467" s="43"/>
      <c r="C467" s="349">
        <v>2019</v>
      </c>
      <c r="D467" s="378"/>
      <c r="E467" s="330" t="s">
        <v>68</v>
      </c>
      <c r="F467" s="320"/>
      <c r="G467" s="382">
        <v>2387650.4900000002</v>
      </c>
      <c r="H467" s="360"/>
      <c r="I467" s="360"/>
      <c r="J467" s="351"/>
      <c r="K467" s="361">
        <v>0</v>
      </c>
      <c r="L467" s="352"/>
      <c r="M467" s="451"/>
      <c r="N467" s="3"/>
      <c r="O467" s="3"/>
      <c r="P467" s="442"/>
      <c r="Q467" s="3"/>
      <c r="R467" s="3"/>
      <c r="S467" s="3"/>
    </row>
    <row r="468" spans="1:19" s="83" customFormat="1" ht="12">
      <c r="A468" s="43"/>
      <c r="C468" s="349">
        <v>2019</v>
      </c>
      <c r="D468" s="349"/>
      <c r="E468" s="320" t="s">
        <v>70</v>
      </c>
      <c r="F468" s="350" t="s">
        <v>22</v>
      </c>
      <c r="G468" s="382">
        <v>1678571.43</v>
      </c>
      <c r="H468" s="360">
        <v>43632</v>
      </c>
      <c r="I468" s="360">
        <v>43982</v>
      </c>
      <c r="J468" s="351">
        <v>0.8</v>
      </c>
      <c r="K468" s="361">
        <v>1340463.01</v>
      </c>
      <c r="L468" s="352"/>
      <c r="M468" s="451" t="s">
        <v>981</v>
      </c>
      <c r="N468" s="41"/>
      <c r="O468" s="41"/>
      <c r="P468" s="442"/>
      <c r="Q468" s="41"/>
      <c r="R468" s="41"/>
      <c r="S468" s="41"/>
    </row>
    <row r="469" spans="1:19" s="83" customFormat="1" ht="12">
      <c r="A469" s="43"/>
      <c r="C469" s="349">
        <v>2019</v>
      </c>
      <c r="D469" s="378"/>
      <c r="E469" s="320" t="s">
        <v>71</v>
      </c>
      <c r="F469" s="350"/>
      <c r="G469" s="382">
        <v>10877134.99</v>
      </c>
      <c r="H469" s="360"/>
      <c r="I469" s="360"/>
      <c r="J469" s="351"/>
      <c r="K469" s="361">
        <v>0</v>
      </c>
      <c r="L469" s="352"/>
      <c r="M469" s="320"/>
      <c r="N469" s="3"/>
      <c r="O469" s="3"/>
      <c r="P469" s="442"/>
      <c r="Q469" s="3"/>
      <c r="R469" s="3"/>
      <c r="S469" s="3"/>
    </row>
    <row r="470" spans="1:19" s="83" customFormat="1" ht="12">
      <c r="A470" s="43"/>
      <c r="C470" s="349"/>
      <c r="D470" s="394"/>
      <c r="E470" s="330" t="s">
        <v>72</v>
      </c>
      <c r="F470" s="400"/>
      <c r="G470" s="382"/>
      <c r="H470" s="360"/>
      <c r="I470" s="360"/>
      <c r="J470" s="351"/>
      <c r="K470" s="361"/>
      <c r="L470" s="352"/>
      <c r="M470" s="320"/>
      <c r="N470" s="3"/>
      <c r="O470" s="3"/>
      <c r="P470" s="442"/>
      <c r="Q470" s="3"/>
      <c r="R470" s="3"/>
      <c r="S470" s="3"/>
    </row>
    <row r="471" spans="1:19" s="83" customFormat="1" ht="12">
      <c r="A471" s="43"/>
      <c r="C471" s="349"/>
      <c r="D471" s="378"/>
      <c r="E471" s="330" t="s">
        <v>73</v>
      </c>
      <c r="F471" s="350"/>
      <c r="G471" s="382">
        <v>15000000</v>
      </c>
      <c r="H471" s="360"/>
      <c r="I471" s="360"/>
      <c r="J471" s="351"/>
      <c r="K471" s="361">
        <v>14988000</v>
      </c>
      <c r="L471" s="352"/>
      <c r="M471" s="320"/>
      <c r="N471" s="3"/>
      <c r="O471" s="3"/>
      <c r="P471" s="442"/>
      <c r="Q471" s="3"/>
      <c r="R471" s="3"/>
      <c r="S471" s="3"/>
    </row>
    <row r="472" spans="1:19" s="83" customFormat="1" ht="12">
      <c r="A472" s="43"/>
      <c r="C472" s="349"/>
      <c r="D472" s="378"/>
      <c r="E472" s="330" t="s">
        <v>74</v>
      </c>
      <c r="F472" s="350"/>
      <c r="G472" s="382">
        <v>12000000</v>
      </c>
      <c r="H472" s="360"/>
      <c r="I472" s="360"/>
      <c r="J472" s="351"/>
      <c r="K472" s="361">
        <v>0</v>
      </c>
      <c r="L472" s="352"/>
      <c r="M472" s="320"/>
      <c r="N472" s="3"/>
      <c r="O472" s="3"/>
      <c r="P472" s="442"/>
      <c r="Q472" s="3"/>
      <c r="R472" s="3"/>
      <c r="S472" s="3"/>
    </row>
    <row r="473" spans="1:19" s="83" customFormat="1" ht="12">
      <c r="A473" s="43"/>
      <c r="C473" s="349"/>
      <c r="D473" s="378"/>
      <c r="E473" s="330" t="s">
        <v>75</v>
      </c>
      <c r="F473" s="350"/>
      <c r="G473" s="382">
        <v>3594500</v>
      </c>
      <c r="H473" s="360"/>
      <c r="I473" s="360"/>
      <c r="J473" s="351"/>
      <c r="K473" s="361">
        <v>0</v>
      </c>
      <c r="L473" s="352"/>
      <c r="M473" s="320"/>
      <c r="N473" s="3"/>
      <c r="O473" s="3"/>
      <c r="P473" s="442"/>
      <c r="Q473" s="3"/>
      <c r="R473" s="3"/>
      <c r="S473" s="3"/>
    </row>
    <row r="474" spans="1:19" s="83" customFormat="1" ht="12">
      <c r="A474" s="43"/>
      <c r="C474" s="349"/>
      <c r="D474" s="378"/>
      <c r="E474" s="330" t="s">
        <v>76</v>
      </c>
      <c r="F474" s="350"/>
      <c r="G474" s="382">
        <v>4400000</v>
      </c>
      <c r="H474" s="360"/>
      <c r="I474" s="360"/>
      <c r="J474" s="351"/>
      <c r="K474" s="361">
        <v>0</v>
      </c>
      <c r="L474" s="352"/>
      <c r="M474" s="320"/>
      <c r="N474" s="3"/>
      <c r="O474" s="3"/>
      <c r="P474" s="442"/>
      <c r="Q474" s="3"/>
      <c r="R474" s="3"/>
      <c r="S474" s="3"/>
    </row>
    <row r="475" spans="1:19" s="83" customFormat="1" ht="12">
      <c r="A475" s="43"/>
      <c r="C475" s="349">
        <v>2019</v>
      </c>
      <c r="D475" s="378"/>
      <c r="E475" s="320" t="s">
        <v>77</v>
      </c>
      <c r="F475" s="350"/>
      <c r="G475" s="382">
        <v>2000000</v>
      </c>
      <c r="H475" s="360"/>
      <c r="I475" s="360"/>
      <c r="J475" s="351"/>
      <c r="K475" s="361">
        <v>1530000</v>
      </c>
      <c r="L475" s="352"/>
      <c r="M475" s="320"/>
      <c r="N475" s="3"/>
      <c r="O475" s="3"/>
      <c r="P475" s="442"/>
      <c r="Q475" s="3"/>
      <c r="R475" s="3"/>
      <c r="S475" s="3"/>
    </row>
    <row r="476" spans="1:19" s="18" customFormat="1" ht="12">
      <c r="A476" s="5"/>
      <c r="B476" s="83"/>
      <c r="C476" s="151"/>
      <c r="D476" s="384"/>
      <c r="E476" s="450" t="s">
        <v>975</v>
      </c>
      <c r="F476" s="400"/>
      <c r="G476" s="423">
        <f>SUM(G309:G475)</f>
        <v>455327994.16000009</v>
      </c>
      <c r="H476" s="372"/>
      <c r="I476" s="372"/>
      <c r="J476" s="395"/>
      <c r="K476" s="423">
        <f>SUM(K309:K475)</f>
        <v>281455990.96000004</v>
      </c>
      <c r="L476" s="397"/>
      <c r="M476" s="320"/>
      <c r="P476" s="442"/>
    </row>
    <row r="477" spans="1:19" s="18" customFormat="1" ht="12">
      <c r="A477" s="5"/>
      <c r="B477" s="83"/>
      <c r="C477" s="151"/>
      <c r="D477" s="384"/>
      <c r="E477" s="450"/>
      <c r="F477" s="400"/>
      <c r="G477" s="424"/>
      <c r="H477" s="372"/>
      <c r="I477" s="372"/>
      <c r="J477" s="395"/>
      <c r="K477" s="424"/>
      <c r="L477" s="397"/>
      <c r="M477" s="320"/>
      <c r="P477" s="442"/>
    </row>
    <row r="478" spans="1:19" ht="12">
      <c r="C478" s="151"/>
      <c r="D478" s="357" t="s">
        <v>79</v>
      </c>
      <c r="E478" s="330"/>
      <c r="F478" s="350"/>
      <c r="G478" s="358"/>
      <c r="H478" s="360"/>
      <c r="I478" s="360"/>
      <c r="J478" s="351"/>
      <c r="K478" s="351"/>
      <c r="L478" s="352"/>
      <c r="P478" s="442"/>
    </row>
    <row r="479" spans="1:19" ht="12">
      <c r="A479" s="5">
        <v>61</v>
      </c>
      <c r="C479" s="151">
        <v>2004</v>
      </c>
      <c r="D479" s="353"/>
      <c r="E479" s="425" t="s">
        <v>735</v>
      </c>
      <c r="F479" s="350" t="s">
        <v>65</v>
      </c>
      <c r="G479" s="359">
        <v>1000000</v>
      </c>
      <c r="H479" s="360"/>
      <c r="I479" s="360"/>
      <c r="J479" s="351"/>
      <c r="K479" s="361">
        <f>1000000-991689</f>
        <v>8311</v>
      </c>
      <c r="L479" s="409"/>
      <c r="P479" s="442"/>
    </row>
    <row r="480" spans="1:19" ht="12">
      <c r="A480" s="5">
        <v>62</v>
      </c>
      <c r="C480" s="151">
        <v>2001</v>
      </c>
      <c r="D480" s="353"/>
      <c r="E480" s="426" t="s">
        <v>736</v>
      </c>
      <c r="F480" s="350" t="s">
        <v>65</v>
      </c>
      <c r="G480" s="359">
        <v>500000</v>
      </c>
      <c r="H480" s="360"/>
      <c r="I480" s="360"/>
      <c r="J480" s="351"/>
      <c r="K480" s="361">
        <v>0</v>
      </c>
      <c r="L480" s="409"/>
      <c r="P480" s="442"/>
    </row>
    <row r="481" spans="1:16" ht="12">
      <c r="A481" s="5">
        <v>71</v>
      </c>
      <c r="B481" s="95" t="s">
        <v>737</v>
      </c>
      <c r="C481" s="151">
        <v>2013</v>
      </c>
      <c r="D481" s="353"/>
      <c r="E481" s="330" t="s">
        <v>738</v>
      </c>
      <c r="F481" s="320" t="s">
        <v>22</v>
      </c>
      <c r="G481" s="411">
        <v>606779.6</v>
      </c>
      <c r="H481" s="427">
        <v>41792</v>
      </c>
      <c r="I481" s="427">
        <v>41973</v>
      </c>
      <c r="J481" s="340">
        <v>1</v>
      </c>
      <c r="K481" s="364">
        <v>544360.59</v>
      </c>
      <c r="L481" s="330"/>
      <c r="M481" s="451"/>
      <c r="P481" s="442"/>
    </row>
    <row r="482" spans="1:16" ht="22.5">
      <c r="A482" s="5">
        <v>182</v>
      </c>
      <c r="B482" s="95" t="s">
        <v>739</v>
      </c>
      <c r="C482" s="349">
        <v>2016</v>
      </c>
      <c r="D482" s="378"/>
      <c r="E482" s="344" t="s">
        <v>740</v>
      </c>
      <c r="F482" s="375" t="s">
        <v>741</v>
      </c>
      <c r="G482" s="369">
        <v>3000000</v>
      </c>
      <c r="H482" s="370">
        <v>42736</v>
      </c>
      <c r="I482" s="370">
        <v>42993</v>
      </c>
      <c r="J482" s="351">
        <v>1</v>
      </c>
      <c r="K482" s="361">
        <f>9587.28+2451442.11</f>
        <v>2461029.3899999997</v>
      </c>
      <c r="L482" s="369"/>
      <c r="M482" s="451"/>
      <c r="P482" s="442"/>
    </row>
    <row r="483" spans="1:16" ht="12">
      <c r="A483" s="5">
        <v>183</v>
      </c>
      <c r="B483" s="95" t="s">
        <v>742</v>
      </c>
      <c r="C483" s="349">
        <v>2016</v>
      </c>
      <c r="D483" s="378"/>
      <c r="E483" s="344" t="s">
        <v>743</v>
      </c>
      <c r="F483" s="354" t="s">
        <v>42</v>
      </c>
      <c r="G483" s="369">
        <v>2000000</v>
      </c>
      <c r="H483" s="370">
        <v>42810</v>
      </c>
      <c r="I483" s="370">
        <v>43465</v>
      </c>
      <c r="J483" s="351">
        <v>1</v>
      </c>
      <c r="K483" s="361">
        <v>1451778.7</v>
      </c>
      <c r="L483" s="369"/>
      <c r="P483" s="442"/>
    </row>
    <row r="484" spans="1:16" ht="12">
      <c r="A484" s="5">
        <v>187</v>
      </c>
      <c r="B484" s="95" t="s">
        <v>744</v>
      </c>
      <c r="C484" s="349">
        <v>2016</v>
      </c>
      <c r="D484" s="378"/>
      <c r="E484" s="344" t="s">
        <v>745</v>
      </c>
      <c r="F484" s="354" t="s">
        <v>286</v>
      </c>
      <c r="G484" s="369">
        <v>500000</v>
      </c>
      <c r="H484" s="370">
        <v>42767</v>
      </c>
      <c r="I484" s="370">
        <v>42916</v>
      </c>
      <c r="J484" s="351">
        <v>1</v>
      </c>
      <c r="K484" s="361">
        <f>440271.36+2396.88</f>
        <v>442668.24</v>
      </c>
      <c r="L484" s="369"/>
      <c r="M484" s="451"/>
      <c r="P484" s="442"/>
    </row>
    <row r="485" spans="1:16" ht="12" customHeight="1">
      <c r="A485" s="5">
        <v>189</v>
      </c>
      <c r="B485" s="95" t="s">
        <v>746</v>
      </c>
      <c r="C485" s="349">
        <v>2016</v>
      </c>
      <c r="D485" s="378"/>
      <c r="E485" s="344" t="s">
        <v>993</v>
      </c>
      <c r="F485" s="354" t="s">
        <v>42</v>
      </c>
      <c r="G485" s="369">
        <v>1000000</v>
      </c>
      <c r="H485" s="370">
        <v>43236</v>
      </c>
      <c r="I485" s="370">
        <v>43465</v>
      </c>
      <c r="J485" s="351">
        <v>1</v>
      </c>
      <c r="K485" s="361">
        <v>1013905.35</v>
      </c>
      <c r="L485" s="369"/>
      <c r="M485" s="320" t="s">
        <v>997</v>
      </c>
      <c r="P485" s="442"/>
    </row>
    <row r="486" spans="1:16" s="41" customFormat="1" ht="22.5">
      <c r="A486" s="43">
        <v>259</v>
      </c>
      <c r="B486" s="95" t="s">
        <v>748</v>
      </c>
      <c r="C486" s="151">
        <v>2017</v>
      </c>
      <c r="D486" s="151"/>
      <c r="E486" s="320" t="s">
        <v>749</v>
      </c>
      <c r="F486" s="350" t="s">
        <v>52</v>
      </c>
      <c r="G486" s="382">
        <v>678571.43</v>
      </c>
      <c r="H486" s="360">
        <v>43055</v>
      </c>
      <c r="I486" s="360">
        <v>43830</v>
      </c>
      <c r="J486" s="351">
        <v>0.9</v>
      </c>
      <c r="K486" s="361">
        <v>491510.65</v>
      </c>
      <c r="L486" s="352"/>
      <c r="M486" s="451" t="s">
        <v>988</v>
      </c>
      <c r="P486" s="442"/>
    </row>
    <row r="487" spans="1:16" ht="12">
      <c r="A487" s="5">
        <v>307</v>
      </c>
      <c r="B487" s="95" t="s">
        <v>750</v>
      </c>
      <c r="C487" s="151">
        <v>2017</v>
      </c>
      <c r="D487" s="384"/>
      <c r="E487" s="320" t="s">
        <v>751</v>
      </c>
      <c r="F487" s="350" t="s">
        <v>47</v>
      </c>
      <c r="G487" s="382">
        <v>50000</v>
      </c>
      <c r="H487" s="360">
        <v>43009</v>
      </c>
      <c r="I487" s="360">
        <v>43039</v>
      </c>
      <c r="J487" s="351">
        <v>1</v>
      </c>
      <c r="K487" s="361">
        <v>46908.05</v>
      </c>
      <c r="L487" s="352"/>
      <c r="M487" s="451"/>
      <c r="P487" s="442"/>
    </row>
    <row r="488" spans="1:16" ht="12">
      <c r="A488" s="5">
        <v>308</v>
      </c>
      <c r="B488" s="95" t="s">
        <v>752</v>
      </c>
      <c r="C488" s="151">
        <v>2017</v>
      </c>
      <c r="D488" s="384"/>
      <c r="E488" s="320" t="s">
        <v>753</v>
      </c>
      <c r="F488" s="350" t="s">
        <v>286</v>
      </c>
      <c r="G488" s="382">
        <v>100000</v>
      </c>
      <c r="H488" s="360">
        <v>43024</v>
      </c>
      <c r="I488" s="360">
        <v>43069</v>
      </c>
      <c r="J488" s="351">
        <v>1</v>
      </c>
      <c r="K488" s="361">
        <v>84467.6</v>
      </c>
      <c r="L488" s="352"/>
      <c r="M488" s="451"/>
      <c r="P488" s="442"/>
    </row>
    <row r="489" spans="1:16" ht="12">
      <c r="A489" s="5">
        <v>311</v>
      </c>
      <c r="B489" s="95" t="s">
        <v>754</v>
      </c>
      <c r="C489" s="151">
        <v>2017</v>
      </c>
      <c r="D489" s="384"/>
      <c r="E489" s="320" t="s">
        <v>755</v>
      </c>
      <c r="F489" s="350" t="s">
        <v>96</v>
      </c>
      <c r="G489" s="382">
        <v>400000</v>
      </c>
      <c r="H489" s="360">
        <v>42963</v>
      </c>
      <c r="I489" s="360">
        <v>43131</v>
      </c>
      <c r="J489" s="351">
        <v>1</v>
      </c>
      <c r="K489" s="361">
        <v>360752.64000000001</v>
      </c>
      <c r="L489" s="352"/>
      <c r="P489" s="442"/>
    </row>
    <row r="490" spans="1:16" s="41" customFormat="1" ht="22.5">
      <c r="A490" s="43">
        <v>223</v>
      </c>
      <c r="B490" s="95" t="s">
        <v>756</v>
      </c>
      <c r="C490" s="151">
        <v>2017</v>
      </c>
      <c r="D490" s="151"/>
      <c r="E490" s="320" t="s">
        <v>757</v>
      </c>
      <c r="F490" s="350" t="s">
        <v>44</v>
      </c>
      <c r="G490" s="382">
        <v>1356746.77</v>
      </c>
      <c r="H490" s="360">
        <v>43055</v>
      </c>
      <c r="I490" s="360">
        <v>44074</v>
      </c>
      <c r="J490" s="351">
        <v>0.83</v>
      </c>
      <c r="K490" s="361">
        <v>1197855.77</v>
      </c>
      <c r="L490" s="352"/>
      <c r="M490" s="454" t="s">
        <v>1001</v>
      </c>
      <c r="P490" s="442"/>
    </row>
    <row r="491" spans="1:16" ht="12">
      <c r="A491" s="5">
        <v>320</v>
      </c>
      <c r="B491" s="95" t="s">
        <v>758</v>
      </c>
      <c r="C491" s="151">
        <v>2017</v>
      </c>
      <c r="D491" s="384"/>
      <c r="E491" s="320" t="s">
        <v>759</v>
      </c>
      <c r="F491" s="350"/>
      <c r="G491" s="382">
        <v>173060.9</v>
      </c>
      <c r="H491" s="360">
        <v>42963</v>
      </c>
      <c r="I491" s="360">
        <v>43131</v>
      </c>
      <c r="J491" s="351">
        <v>1</v>
      </c>
      <c r="K491" s="361">
        <v>170642.5</v>
      </c>
      <c r="L491" s="352"/>
      <c r="M491" s="451"/>
      <c r="P491" s="442"/>
    </row>
    <row r="492" spans="1:16" ht="12">
      <c r="A492" s="5">
        <v>321</v>
      </c>
      <c r="B492" s="95" t="s">
        <v>760</v>
      </c>
      <c r="C492" s="151">
        <v>2017</v>
      </c>
      <c r="D492" s="384"/>
      <c r="E492" s="320" t="s">
        <v>761</v>
      </c>
      <c r="F492" s="350"/>
      <c r="G492" s="382">
        <v>1000000</v>
      </c>
      <c r="H492" s="360">
        <v>43055</v>
      </c>
      <c r="I492" s="360">
        <v>43190</v>
      </c>
      <c r="J492" s="351">
        <v>1</v>
      </c>
      <c r="K492" s="361">
        <v>862393.35</v>
      </c>
      <c r="L492" s="352"/>
      <c r="M492" s="451"/>
      <c r="P492" s="442"/>
    </row>
    <row r="493" spans="1:16" ht="12" customHeight="1">
      <c r="A493" s="5">
        <v>224</v>
      </c>
      <c r="B493" s="95" t="s">
        <v>762</v>
      </c>
      <c r="C493" s="151">
        <v>2017</v>
      </c>
      <c r="D493" s="384"/>
      <c r="E493" s="320" t="s">
        <v>763</v>
      </c>
      <c r="F493" s="350" t="s">
        <v>205</v>
      </c>
      <c r="G493" s="382">
        <v>1000000</v>
      </c>
      <c r="H493" s="360">
        <v>43116</v>
      </c>
      <c r="I493" s="360">
        <v>43389</v>
      </c>
      <c r="J493" s="351">
        <v>1</v>
      </c>
      <c r="K493" s="361">
        <v>898258.82</v>
      </c>
      <c r="L493" s="352"/>
      <c r="P493" s="442"/>
    </row>
    <row r="494" spans="1:16" ht="12">
      <c r="A494" s="5">
        <v>222</v>
      </c>
      <c r="B494" s="95" t="s">
        <v>764</v>
      </c>
      <c r="C494" s="151">
        <v>2017</v>
      </c>
      <c r="D494" s="384"/>
      <c r="E494" s="320" t="s">
        <v>765</v>
      </c>
      <c r="F494" s="350" t="s">
        <v>205</v>
      </c>
      <c r="G494" s="382">
        <v>1500000</v>
      </c>
      <c r="H494" s="360">
        <v>42979</v>
      </c>
      <c r="I494" s="360">
        <v>43281</v>
      </c>
      <c r="J494" s="351">
        <v>1</v>
      </c>
      <c r="K494" s="361">
        <f>1328590.19+3305.89</f>
        <v>1331896.0799999998</v>
      </c>
      <c r="L494" s="352"/>
      <c r="P494" s="442"/>
    </row>
    <row r="495" spans="1:16" s="18" customFormat="1" ht="22.5">
      <c r="A495" s="5">
        <v>417</v>
      </c>
      <c r="B495" s="83" t="s">
        <v>766</v>
      </c>
      <c r="C495" s="151">
        <v>2018</v>
      </c>
      <c r="D495" s="384"/>
      <c r="E495" s="320" t="s">
        <v>767</v>
      </c>
      <c r="F495" s="398" t="s">
        <v>65</v>
      </c>
      <c r="G495" s="382">
        <v>650000</v>
      </c>
      <c r="H495" s="372">
        <v>43252</v>
      </c>
      <c r="I495" s="372">
        <v>43373</v>
      </c>
      <c r="J495" s="395">
        <v>1</v>
      </c>
      <c r="K495" s="396">
        <f>544106.01+2500</f>
        <v>546606.01</v>
      </c>
      <c r="L495" s="397"/>
      <c r="M495" s="320"/>
      <c r="P495" s="442"/>
    </row>
    <row r="496" spans="1:16" s="18" customFormat="1" ht="12">
      <c r="A496" s="5">
        <v>419</v>
      </c>
      <c r="B496" s="83" t="s">
        <v>768</v>
      </c>
      <c r="C496" s="151">
        <v>2018</v>
      </c>
      <c r="D496" s="384"/>
      <c r="E496" s="320" t="s">
        <v>769</v>
      </c>
      <c r="F496" s="398" t="s">
        <v>286</v>
      </c>
      <c r="G496" s="382">
        <v>1078571.43</v>
      </c>
      <c r="H496" s="372">
        <v>43324</v>
      </c>
      <c r="I496" s="372">
        <v>43921</v>
      </c>
      <c r="J496" s="395">
        <v>1</v>
      </c>
      <c r="K496" s="396">
        <v>823890.36</v>
      </c>
      <c r="L496" s="397"/>
      <c r="M496" s="451"/>
      <c r="P496" s="442"/>
    </row>
    <row r="497" spans="1:16" s="18" customFormat="1" ht="12">
      <c r="A497" s="5">
        <v>463</v>
      </c>
      <c r="B497" s="83"/>
      <c r="C497" s="151">
        <v>2018</v>
      </c>
      <c r="D497" s="384"/>
      <c r="E497" s="320" t="s">
        <v>85</v>
      </c>
      <c r="F497" s="400" t="s">
        <v>22</v>
      </c>
      <c r="G497" s="382">
        <v>1500000</v>
      </c>
      <c r="H497" s="372"/>
      <c r="I497" s="372"/>
      <c r="J497" s="395"/>
      <c r="K497" s="396">
        <v>0</v>
      </c>
      <c r="L497" s="397"/>
      <c r="M497" s="380"/>
      <c r="P497" s="442"/>
    </row>
    <row r="498" spans="1:16" s="18" customFormat="1" ht="22.5">
      <c r="A498" s="5"/>
      <c r="B498" s="83"/>
      <c r="C498" s="349">
        <v>2019</v>
      </c>
      <c r="D498" s="349"/>
      <c r="E498" s="320" t="s">
        <v>81</v>
      </c>
      <c r="F498" s="320" t="s">
        <v>82</v>
      </c>
      <c r="G498" s="382">
        <v>400000</v>
      </c>
      <c r="H498" s="360">
        <v>43662</v>
      </c>
      <c r="I498" s="360">
        <v>43921</v>
      </c>
      <c r="J498" s="351">
        <v>0.97</v>
      </c>
      <c r="K498" s="361">
        <v>328396.65000000002</v>
      </c>
      <c r="L498" s="352"/>
      <c r="M498" s="451" t="s">
        <v>981</v>
      </c>
      <c r="N498" s="41"/>
      <c r="O498" s="41"/>
      <c r="P498" s="442"/>
    </row>
    <row r="499" spans="1:16" s="18" customFormat="1" ht="12">
      <c r="A499" s="5"/>
      <c r="B499" s="83"/>
      <c r="C499" s="349">
        <v>2019</v>
      </c>
      <c r="D499" s="349"/>
      <c r="E499" s="320" t="s">
        <v>84</v>
      </c>
      <c r="F499" s="350" t="s">
        <v>22</v>
      </c>
      <c r="G499" s="382">
        <v>400000</v>
      </c>
      <c r="H499" s="360">
        <v>43471</v>
      </c>
      <c r="I499" s="360">
        <v>43708</v>
      </c>
      <c r="J499" s="351">
        <v>1</v>
      </c>
      <c r="K499" s="361">
        <v>335921.21</v>
      </c>
      <c r="L499" s="352"/>
      <c r="M499" s="451"/>
      <c r="N499" s="41"/>
      <c r="O499" s="41"/>
      <c r="P499" s="442"/>
    </row>
    <row r="500" spans="1:16" s="18" customFormat="1" ht="12">
      <c r="A500" s="5"/>
      <c r="B500" s="83"/>
      <c r="C500" s="349">
        <v>2019</v>
      </c>
      <c r="D500" s="378"/>
      <c r="E500" s="320" t="s">
        <v>85</v>
      </c>
      <c r="F500" s="350"/>
      <c r="G500" s="382">
        <v>5000000</v>
      </c>
      <c r="H500" s="360"/>
      <c r="I500" s="360"/>
      <c r="J500" s="351"/>
      <c r="K500" s="361">
        <v>0</v>
      </c>
      <c r="L500" s="352"/>
      <c r="M500" s="451"/>
      <c r="N500" s="3"/>
      <c r="O500" s="3"/>
      <c r="P500" s="442"/>
    </row>
    <row r="501" spans="1:16" s="18" customFormat="1" ht="12">
      <c r="A501" s="5"/>
      <c r="B501" s="83"/>
      <c r="C501" s="349">
        <v>2019</v>
      </c>
      <c r="D501" s="378"/>
      <c r="E501" s="320" t="s">
        <v>86</v>
      </c>
      <c r="F501" s="350"/>
      <c r="G501" s="382">
        <v>2000000</v>
      </c>
      <c r="H501" s="360"/>
      <c r="I501" s="360"/>
      <c r="J501" s="351"/>
      <c r="K501" s="361">
        <v>0</v>
      </c>
      <c r="L501" s="352"/>
      <c r="M501" s="320"/>
      <c r="N501" s="3"/>
      <c r="O501" s="3"/>
      <c r="P501" s="442"/>
    </row>
    <row r="502" spans="1:16" s="18" customFormat="1" ht="22.5">
      <c r="A502" s="5"/>
      <c r="B502" s="83"/>
      <c r="C502" s="151"/>
      <c r="D502" s="384"/>
      <c r="E502" s="450" t="s">
        <v>976</v>
      </c>
      <c r="F502" s="400"/>
      <c r="G502" s="423">
        <f>SUM(G479:G501)</f>
        <v>25893730.129999999</v>
      </c>
      <c r="H502" s="428"/>
      <c r="I502" s="428"/>
      <c r="J502" s="395"/>
      <c r="K502" s="423">
        <f>SUM(K479:K501)</f>
        <v>13401552.959999999</v>
      </c>
      <c r="L502" s="397"/>
      <c r="M502" s="380"/>
      <c r="P502" s="443"/>
    </row>
    <row r="503" spans="1:16" ht="12">
      <c r="C503" s="151"/>
      <c r="D503" s="353"/>
      <c r="E503" s="338"/>
      <c r="F503" s="350"/>
      <c r="G503" s="358"/>
      <c r="H503" s="151"/>
      <c r="I503" s="151"/>
      <c r="J503" s="351"/>
      <c r="K503" s="351"/>
      <c r="L503" s="352"/>
    </row>
    <row r="504" spans="1:16" s="14" customFormat="1" ht="12.75">
      <c r="B504" s="85"/>
      <c r="C504" s="471" t="s">
        <v>771</v>
      </c>
      <c r="D504" s="471"/>
      <c r="E504" s="471"/>
      <c r="F504" s="429"/>
      <c r="G504" s="430">
        <f>+G502+G476+G306</f>
        <v>636431756.51000023</v>
      </c>
      <c r="H504" s="358"/>
      <c r="I504" s="358"/>
      <c r="J504" s="407"/>
      <c r="K504" s="430">
        <f>+K502+K476+K306</f>
        <v>379045911.75</v>
      </c>
      <c r="L504" s="431"/>
      <c r="M504" s="415"/>
      <c r="P504" s="440"/>
    </row>
    <row r="505" spans="1:16" s="14" customFormat="1" ht="13.5" thickBot="1">
      <c r="B505" s="85"/>
      <c r="C505" s="471" t="s">
        <v>772</v>
      </c>
      <c r="D505" s="471"/>
      <c r="E505" s="471"/>
      <c r="F505" s="350"/>
      <c r="G505" s="432">
        <f>+G504+G71</f>
        <v>864208979.51000023</v>
      </c>
      <c r="H505" s="151"/>
      <c r="I505" s="151"/>
      <c r="J505" s="351"/>
      <c r="K505" s="432">
        <f>+K504+K71</f>
        <v>422760462.25</v>
      </c>
      <c r="L505" s="352"/>
      <c r="M505" s="415"/>
      <c r="P505" s="440"/>
    </row>
    <row r="506" spans="1:16" ht="12.75" thickTop="1">
      <c r="C506" s="151"/>
      <c r="D506" s="353"/>
      <c r="E506" s="330"/>
      <c r="F506" s="350"/>
      <c r="G506" s="352"/>
      <c r="H506" s="151"/>
      <c r="I506" s="151"/>
      <c r="J506" s="351"/>
      <c r="K506" s="351"/>
      <c r="L506" s="352"/>
    </row>
    <row r="507" spans="1:16" ht="12">
      <c r="C507" s="151"/>
      <c r="D507" s="353"/>
      <c r="E507" s="330"/>
      <c r="F507" s="350"/>
      <c r="G507" s="377"/>
      <c r="H507" s="151"/>
      <c r="I507" s="151"/>
      <c r="J507" s="351"/>
      <c r="K507" s="361"/>
      <c r="L507" s="352"/>
    </row>
    <row r="508" spans="1:16" ht="12">
      <c r="C508" s="151"/>
      <c r="D508" s="353"/>
      <c r="E508" s="330"/>
      <c r="F508" s="350"/>
      <c r="G508" s="377"/>
      <c r="H508" s="151"/>
      <c r="I508" s="151"/>
      <c r="J508" s="351"/>
      <c r="K508" s="437"/>
      <c r="L508" s="352"/>
    </row>
    <row r="509" spans="1:16" ht="12">
      <c r="C509" s="151"/>
      <c r="D509" s="353"/>
      <c r="E509" s="330"/>
      <c r="F509" s="350"/>
      <c r="G509" s="359"/>
      <c r="H509" s="151"/>
      <c r="I509" s="151"/>
      <c r="J509" s="351"/>
      <c r="K509" s="351"/>
      <c r="L509" s="352"/>
    </row>
    <row r="510" spans="1:16" ht="12">
      <c r="C510" s="151"/>
      <c r="D510" s="353"/>
      <c r="E510" s="330"/>
      <c r="F510" s="350"/>
      <c r="G510" s="352"/>
      <c r="H510" s="151"/>
      <c r="I510" s="151"/>
      <c r="J510" s="351"/>
      <c r="K510" s="351"/>
      <c r="L510" s="352"/>
    </row>
    <row r="511" spans="1:16" s="2" customFormat="1" ht="12">
      <c r="A511" s="5"/>
      <c r="B511" s="70"/>
      <c r="C511" s="433"/>
      <c r="D511" s="357"/>
      <c r="E511" s="434" t="s">
        <v>773</v>
      </c>
      <c r="F511" s="450"/>
      <c r="G511" s="408"/>
      <c r="H511" s="435"/>
      <c r="I511" s="403"/>
      <c r="J511" s="436"/>
      <c r="K511" s="435" t="s">
        <v>774</v>
      </c>
      <c r="L511" s="408"/>
      <c r="M511" s="450"/>
      <c r="P511" s="439"/>
    </row>
    <row r="512" spans="1:16" ht="12">
      <c r="C512" s="151"/>
      <c r="D512" s="353"/>
      <c r="E512" s="98" t="s">
        <v>775</v>
      </c>
      <c r="F512" s="320"/>
      <c r="G512" s="352"/>
      <c r="H512" s="151"/>
      <c r="I512" s="151"/>
      <c r="J512" s="351"/>
      <c r="K512" s="151" t="s">
        <v>776</v>
      </c>
      <c r="L512" s="352"/>
    </row>
    <row r="513" spans="3:12" ht="12">
      <c r="C513" s="151"/>
      <c r="D513" s="353"/>
      <c r="E513" s="330"/>
      <c r="F513" s="350"/>
      <c r="G513" s="352"/>
      <c r="H513" s="151"/>
      <c r="I513" s="151"/>
      <c r="J513" s="351"/>
      <c r="K513" s="351"/>
      <c r="L513" s="352"/>
    </row>
    <row r="514" spans="3:12" ht="12">
      <c r="G514" s="352"/>
      <c r="K514" s="49"/>
    </row>
    <row r="515" spans="3:12" ht="12">
      <c r="G515" s="377"/>
    </row>
    <row r="516" spans="3:12" ht="12">
      <c r="G516" s="377"/>
    </row>
    <row r="517" spans="3:12" ht="12">
      <c r="G517" s="377"/>
    </row>
    <row r="518" spans="3:12" ht="12">
      <c r="G518" s="377"/>
    </row>
    <row r="519" spans="3:12" ht="12">
      <c r="G519" s="377"/>
    </row>
    <row r="520" spans="3:12" ht="12">
      <c r="G520" s="377"/>
    </row>
    <row r="521" spans="3:12" ht="12">
      <c r="G521" s="352"/>
    </row>
    <row r="522" spans="3:12" ht="12"/>
    <row r="523" spans="3:12" ht="12"/>
    <row r="524" spans="3:12" ht="12"/>
    <row r="525" spans="3:12" ht="12"/>
    <row r="526" spans="3:12" ht="12"/>
    <row r="527" spans="3:12" ht="12"/>
    <row r="528" spans="3:12" ht="12"/>
  </sheetData>
  <mergeCells count="21">
    <mergeCell ref="D61:E61"/>
    <mergeCell ref="D71:E71"/>
    <mergeCell ref="C76:M76"/>
    <mergeCell ref="C504:E504"/>
    <mergeCell ref="C505:E505"/>
    <mergeCell ref="D29:E29"/>
    <mergeCell ref="C1:M1"/>
    <mergeCell ref="C2:M2"/>
    <mergeCell ref="C3:M3"/>
    <mergeCell ref="C4:M4"/>
    <mergeCell ref="C6:C7"/>
    <mergeCell ref="D6:E7"/>
    <mergeCell ref="F6:F7"/>
    <mergeCell ref="G6:G7"/>
    <mergeCell ref="H6:H7"/>
    <mergeCell ref="I6:I7"/>
    <mergeCell ref="J6:K6"/>
    <mergeCell ref="L6:L7"/>
    <mergeCell ref="M6:M7"/>
    <mergeCell ref="C9:M9"/>
    <mergeCell ref="D11:E11"/>
  </mergeCells>
  <pageMargins left="0" right="0" top="0.5" bottom="0.5" header="0.3" footer="0.3"/>
  <pageSetup paperSize="9" scale="90" orientation="landscape" horizontalDpi="0" verticalDpi="0" r:id="rId1"/>
  <headerFooter>
    <oddFooter>&amp;C&amp;"Arial Narrow,Regular"&amp;7Page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EDITED MARCH 2020</vt:lpstr>
      <vt:lpstr>file</vt:lpstr>
      <vt:lpstr>20% Component</vt:lpstr>
      <vt:lpstr>'EDITED MARCH 2020'!Print_Area</vt:lpstr>
      <vt:lpstr>'20% Component'!Print_Titles</vt:lpstr>
      <vt:lpstr>'EDITED MARCH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fcopamin</cp:lastModifiedBy>
  <cp:lastPrinted>2020-04-28T06:49:43Z</cp:lastPrinted>
  <dcterms:created xsi:type="dcterms:W3CDTF">2019-12-12T08:11:03Z</dcterms:created>
  <dcterms:modified xsi:type="dcterms:W3CDTF">2020-05-04T00:38:08Z</dcterms:modified>
</cp:coreProperties>
</file>